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16440" windowHeight="2952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53" i="1"/>
  <c r="K1125"/>
  <c r="K1101"/>
  <c r="K1077"/>
  <c r="K1053"/>
  <c r="K1029"/>
  <c r="K1005"/>
  <c r="K981"/>
  <c r="K957"/>
  <c r="K934"/>
  <c r="K887"/>
  <c r="K863"/>
  <c r="K839"/>
  <c r="K815"/>
  <c r="K791"/>
  <c r="K767"/>
  <c r="K743"/>
  <c r="K719"/>
  <c r="K695"/>
  <c r="K671"/>
  <c r="K647"/>
  <c r="K623"/>
  <c r="K598"/>
  <c r="K574"/>
  <c r="K527"/>
  <c r="K503"/>
  <c r="K479"/>
  <c r="K455"/>
  <c r="K431"/>
  <c r="K407"/>
  <c r="K383"/>
  <c r="K359"/>
  <c r="K310"/>
  <c r="K238"/>
  <c r="K949"/>
  <c r="K947"/>
  <c r="K973"/>
  <c r="K971"/>
  <c r="K997"/>
  <c r="K995"/>
  <c r="K1021"/>
  <c r="K1019"/>
  <c r="K1045"/>
  <c r="K1043"/>
  <c r="K1069"/>
  <c r="K1067"/>
  <c r="K1093"/>
  <c r="K1091"/>
  <c r="K1117"/>
  <c r="K1115"/>
  <c r="E647"/>
  <c r="E671"/>
  <c r="H670"/>
  <c r="K661"/>
  <c r="N38"/>
  <c r="N34" l="1"/>
  <c r="K542" l="1"/>
  <c r="K541"/>
  <c r="K499" l="1"/>
  <c r="K497"/>
  <c r="K209"/>
  <c r="K16"/>
  <c r="K853" l="1"/>
  <c r="K373"/>
  <c r="K375"/>
  <c r="N376"/>
  <c r="K349"/>
  <c r="N352"/>
  <c r="K325"/>
  <c r="K327"/>
  <c r="N328"/>
  <c r="K300"/>
  <c r="N303"/>
  <c r="K276"/>
  <c r="N278"/>
  <c r="K228"/>
  <c r="I1143"/>
  <c r="H1143"/>
  <c r="I1145"/>
  <c r="H1145"/>
  <c r="I1147"/>
  <c r="H1147"/>
  <c r="I1149"/>
  <c r="H1149"/>
  <c r="N1118"/>
  <c r="N1094"/>
  <c r="N1070"/>
  <c r="N1046"/>
  <c r="N1022"/>
  <c r="N998"/>
  <c r="N974"/>
  <c r="N950"/>
  <c r="K924"/>
  <c r="N927"/>
  <c r="K901"/>
  <c r="N904"/>
  <c r="K877"/>
  <c r="N880"/>
  <c r="K781"/>
  <c r="N856"/>
  <c r="K829"/>
  <c r="K831"/>
  <c r="N832"/>
  <c r="K805"/>
  <c r="N808"/>
  <c r="N784"/>
  <c r="K757"/>
  <c r="N760"/>
  <c r="K733"/>
  <c r="N736"/>
  <c r="K709"/>
  <c r="N712"/>
  <c r="K685"/>
  <c r="N688"/>
  <c r="N664"/>
  <c r="K637"/>
  <c r="N640"/>
  <c r="K613"/>
  <c r="N616"/>
  <c r="K588"/>
  <c r="N590"/>
  <c r="K564"/>
  <c r="N567"/>
  <c r="K540"/>
  <c r="N542"/>
  <c r="K517"/>
  <c r="N520"/>
  <c r="K493"/>
  <c r="N496"/>
  <c r="K469"/>
  <c r="N472"/>
  <c r="K445"/>
  <c r="N447"/>
  <c r="N423"/>
  <c r="K421"/>
  <c r="K397"/>
  <c r="N400"/>
  <c r="K252"/>
  <c r="N255"/>
  <c r="N230" l="1"/>
  <c r="N205"/>
  <c r="K203"/>
  <c r="K178"/>
  <c r="N180"/>
  <c r="K154"/>
  <c r="N156"/>
  <c r="N132"/>
  <c r="K130"/>
  <c r="K106"/>
  <c r="N108"/>
  <c r="K82"/>
  <c r="N84"/>
  <c r="K58"/>
  <c r="N60"/>
  <c r="K34"/>
  <c r="K10" l="1"/>
  <c r="K1143" s="1"/>
  <c r="N13"/>
  <c r="T1143" l="1"/>
  <c r="K1154"/>
  <c r="K207"/>
  <c r="K473"/>
  <c r="K38"/>
  <c r="K36" l="1"/>
  <c r="N41" s="1"/>
  <c r="K1119"/>
  <c r="K1095"/>
  <c r="K1071"/>
  <c r="K1047"/>
  <c r="K1023"/>
  <c r="K999"/>
  <c r="K975"/>
  <c r="K951"/>
  <c r="K928"/>
  <c r="K926"/>
  <c r="K881"/>
  <c r="K903" l="1"/>
  <c r="K879"/>
  <c r="K855"/>
  <c r="K807"/>
  <c r="K783"/>
  <c r="K759" l="1"/>
  <c r="K735"/>
  <c r="K711"/>
  <c r="K689"/>
  <c r="K687"/>
  <c r="K641"/>
  <c r="K639"/>
  <c r="K617"/>
  <c r="K615"/>
  <c r="K568"/>
  <c r="K566"/>
  <c r="K544"/>
  <c r="K232"/>
  <c r="K230"/>
  <c r="K521"/>
  <c r="K519"/>
  <c r="K495"/>
  <c r="K471"/>
  <c r="K449" l="1"/>
  <c r="K447"/>
  <c r="K423"/>
  <c r="K401"/>
  <c r="K399"/>
  <c r="K254"/>
  <c r="K353"/>
  <c r="K351"/>
  <c r="K304"/>
  <c r="K302"/>
  <c r="K280"/>
  <c r="K278"/>
  <c r="K377"/>
  <c r="K205"/>
  <c r="K182"/>
  <c r="K180"/>
  <c r="K156"/>
  <c r="K134"/>
  <c r="K132"/>
  <c r="K110"/>
  <c r="K108"/>
  <c r="K86"/>
  <c r="K84"/>
  <c r="K62"/>
  <c r="K60"/>
  <c r="K12" l="1"/>
  <c r="K14" l="1"/>
  <c r="F1141"/>
  <c r="G1141"/>
  <c r="H1141"/>
  <c r="I1141"/>
  <c r="F1142"/>
  <c r="G1142"/>
  <c r="H1142"/>
  <c r="I1142"/>
  <c r="D1143"/>
  <c r="E1143"/>
  <c r="J1143"/>
  <c r="F1144"/>
  <c r="G1144"/>
  <c r="H1144"/>
  <c r="I1144"/>
  <c r="D1145"/>
  <c r="E1145"/>
  <c r="J1145"/>
  <c r="F1146"/>
  <c r="G1146"/>
  <c r="H1146"/>
  <c r="I1146"/>
  <c r="D1147"/>
  <c r="J1147"/>
  <c r="F1148"/>
  <c r="G1148"/>
  <c r="H1148"/>
  <c r="I1148"/>
  <c r="D1149"/>
  <c r="E1149"/>
  <c r="J1149"/>
  <c r="K1149"/>
  <c r="F1150"/>
  <c r="G1150"/>
  <c r="H1150"/>
  <c r="I1150"/>
  <c r="C1142"/>
  <c r="C1143"/>
  <c r="C1144"/>
  <c r="C1145"/>
  <c r="C1146"/>
  <c r="C1147"/>
  <c r="C1148"/>
  <c r="C1149"/>
  <c r="C1150"/>
  <c r="C1141"/>
  <c r="I1152" l="1"/>
  <c r="F1152"/>
  <c r="H1152"/>
  <c r="G1152"/>
  <c r="G1139"/>
  <c r="H1139" s="1"/>
  <c r="I1139" s="1"/>
  <c r="J1139" s="1"/>
  <c r="K1139" s="1"/>
  <c r="E1139"/>
  <c r="D1139"/>
  <c r="A1136"/>
  <c r="E1125"/>
  <c r="E1124"/>
  <c r="C1124"/>
  <c r="K1122"/>
  <c r="D1122"/>
  <c r="K1120"/>
  <c r="J1120"/>
  <c r="D1120"/>
  <c r="K1118"/>
  <c r="J1118"/>
  <c r="D1118"/>
  <c r="K1116"/>
  <c r="D1116"/>
  <c r="I1124"/>
  <c r="J1114"/>
  <c r="G1124"/>
  <c r="D1114"/>
  <c r="K1113"/>
  <c r="F1124"/>
  <c r="D1113"/>
  <c r="G1111"/>
  <c r="H1111" s="1"/>
  <c r="I1111" s="1"/>
  <c r="J1111" s="1"/>
  <c r="K1111" s="1"/>
  <c r="D1111"/>
  <c r="E1111" s="1"/>
  <c r="A1108"/>
  <c r="E1101"/>
  <c r="E1100"/>
  <c r="C1100"/>
  <c r="K1098"/>
  <c r="D1098"/>
  <c r="K1096"/>
  <c r="D1096"/>
  <c r="K1094"/>
  <c r="J1094"/>
  <c r="D1094"/>
  <c r="K1092"/>
  <c r="J1092"/>
  <c r="D1092"/>
  <c r="K1090"/>
  <c r="I1100"/>
  <c r="G1100"/>
  <c r="J1090"/>
  <c r="D1090"/>
  <c r="K1089"/>
  <c r="J1089"/>
  <c r="H1100"/>
  <c r="D1089"/>
  <c r="G1087"/>
  <c r="H1087" s="1"/>
  <c r="I1087" s="1"/>
  <c r="J1087" s="1"/>
  <c r="K1087" s="1"/>
  <c r="D1087"/>
  <c r="E1087" s="1"/>
  <c r="A1084"/>
  <c r="E1077"/>
  <c r="E1076"/>
  <c r="D1076"/>
  <c r="C1076"/>
  <c r="K1074"/>
  <c r="J1074"/>
  <c r="K1072"/>
  <c r="J1072"/>
  <c r="J1070"/>
  <c r="K1068"/>
  <c r="J1068"/>
  <c r="K1066"/>
  <c r="G1076"/>
  <c r="J1066"/>
  <c r="I1076"/>
  <c r="G1063"/>
  <c r="H1063" s="1"/>
  <c r="I1063" s="1"/>
  <c r="J1063" s="1"/>
  <c r="K1063" s="1"/>
  <c r="D1063"/>
  <c r="E1063" s="1"/>
  <c r="A1060"/>
  <c r="E1053"/>
  <c r="E1052"/>
  <c r="C1052"/>
  <c r="K1050"/>
  <c r="D1050"/>
  <c r="K1048"/>
  <c r="J1048"/>
  <c r="D1048"/>
  <c r="K1046"/>
  <c r="D1046"/>
  <c r="K1044"/>
  <c r="J1044"/>
  <c r="D1044"/>
  <c r="K1042"/>
  <c r="G1052"/>
  <c r="J1042"/>
  <c r="D1042"/>
  <c r="K1041"/>
  <c r="I1052"/>
  <c r="F1052"/>
  <c r="D1041"/>
  <c r="G1039"/>
  <c r="H1039" s="1"/>
  <c r="I1039" s="1"/>
  <c r="J1039" s="1"/>
  <c r="K1039" s="1"/>
  <c r="D1039"/>
  <c r="E1039" s="1"/>
  <c r="A1036"/>
  <c r="E1029"/>
  <c r="E1028"/>
  <c r="E1030" s="1"/>
  <c r="C1028"/>
  <c r="J1026"/>
  <c r="K1026"/>
  <c r="D1026"/>
  <c r="K1024"/>
  <c r="J1024"/>
  <c r="D1024"/>
  <c r="K1022"/>
  <c r="J1022"/>
  <c r="D1022"/>
  <c r="J1020"/>
  <c r="K1020"/>
  <c r="D1020"/>
  <c r="K1018"/>
  <c r="G1028"/>
  <c r="F1028"/>
  <c r="D1018"/>
  <c r="K1017"/>
  <c r="D1017"/>
  <c r="G1015"/>
  <c r="H1015" s="1"/>
  <c r="I1015" s="1"/>
  <c r="J1015" s="1"/>
  <c r="K1015" s="1"/>
  <c r="D1015"/>
  <c r="E1015" s="1"/>
  <c r="A1012"/>
  <c r="E1005"/>
  <c r="E1004"/>
  <c r="C1004"/>
  <c r="K1002"/>
  <c r="D1002"/>
  <c r="K1000"/>
  <c r="J1000"/>
  <c r="D1000"/>
  <c r="K998"/>
  <c r="D998"/>
  <c r="K996"/>
  <c r="J996"/>
  <c r="D996"/>
  <c r="I1004"/>
  <c r="K994"/>
  <c r="G1004"/>
  <c r="F1004"/>
  <c r="D994"/>
  <c r="K993"/>
  <c r="J993"/>
  <c r="D993"/>
  <c r="G991"/>
  <c r="H991" s="1"/>
  <c r="I991" s="1"/>
  <c r="J991" s="1"/>
  <c r="K991" s="1"/>
  <c r="D991"/>
  <c r="E991" s="1"/>
  <c r="A988"/>
  <c r="A987"/>
  <c r="D1004" l="1"/>
  <c r="E1102"/>
  <c r="E1126"/>
  <c r="D1028"/>
  <c r="D1052"/>
  <c r="E1054"/>
  <c r="D1124"/>
  <c r="E1006"/>
  <c r="E1078"/>
  <c r="D1100"/>
  <c r="C1152"/>
  <c r="H1124"/>
  <c r="J1116"/>
  <c r="J1122"/>
  <c r="J1113"/>
  <c r="K1114"/>
  <c r="K1124" s="1"/>
  <c r="K1126" s="1"/>
  <c r="K1100"/>
  <c r="K1102" s="1"/>
  <c r="F1100"/>
  <c r="J1098"/>
  <c r="J1096"/>
  <c r="F1076"/>
  <c r="H1076"/>
  <c r="J1065"/>
  <c r="J1076" s="1"/>
  <c r="K1065"/>
  <c r="K1070"/>
  <c r="K1052"/>
  <c r="K1054" s="1"/>
  <c r="J1050"/>
  <c r="H1052"/>
  <c r="J1041"/>
  <c r="J1046"/>
  <c r="K1028"/>
  <c r="K1030" s="1"/>
  <c r="H1028"/>
  <c r="I1028"/>
  <c r="J1018"/>
  <c r="J1017"/>
  <c r="K1004"/>
  <c r="K1006" s="1"/>
  <c r="H1004"/>
  <c r="J1002"/>
  <c r="J994"/>
  <c r="J998"/>
  <c r="J1124" l="1"/>
  <c r="J1100"/>
  <c r="J1004"/>
  <c r="K1076"/>
  <c r="K1078" s="1"/>
  <c r="J1052"/>
  <c r="J1028"/>
  <c r="E981"/>
  <c r="E980"/>
  <c r="E982" s="1"/>
  <c r="C980"/>
  <c r="K978"/>
  <c r="J978"/>
  <c r="D978"/>
  <c r="K976"/>
  <c r="J976"/>
  <c r="D976"/>
  <c r="K974"/>
  <c r="J974"/>
  <c r="D974"/>
  <c r="K972"/>
  <c r="J972"/>
  <c r="D972"/>
  <c r="I980"/>
  <c r="G980"/>
  <c r="F980"/>
  <c r="D970"/>
  <c r="K969"/>
  <c r="D969"/>
  <c r="G967"/>
  <c r="H967" s="1"/>
  <c r="I967" s="1"/>
  <c r="J967" s="1"/>
  <c r="K967" s="1"/>
  <c r="D967"/>
  <c r="E967" s="1"/>
  <c r="A964"/>
  <c r="A963"/>
  <c r="E957"/>
  <c r="F956"/>
  <c r="E956"/>
  <c r="C956"/>
  <c r="K954"/>
  <c r="J954"/>
  <c r="D954"/>
  <c r="K952"/>
  <c r="J952"/>
  <c r="D952"/>
  <c r="K950"/>
  <c r="J950"/>
  <c r="D950"/>
  <c r="K948"/>
  <c r="J948"/>
  <c r="D948"/>
  <c r="K946"/>
  <c r="D946"/>
  <c r="I956"/>
  <c r="K945"/>
  <c r="D945"/>
  <c r="A941"/>
  <c r="A940"/>
  <c r="D980" l="1"/>
  <c r="E958"/>
  <c r="H980"/>
  <c r="J970"/>
  <c r="J969"/>
  <c r="K970"/>
  <c r="K980" s="1"/>
  <c r="K982" s="1"/>
  <c r="D956"/>
  <c r="K956"/>
  <c r="K958" s="1"/>
  <c r="J946"/>
  <c r="G956"/>
  <c r="J945"/>
  <c r="H956"/>
  <c r="J980" l="1"/>
  <c r="J956"/>
  <c r="E934" l="1"/>
  <c r="E933"/>
  <c r="C933"/>
  <c r="K931"/>
  <c r="D931"/>
  <c r="K929"/>
  <c r="J929"/>
  <c r="D929"/>
  <c r="J927"/>
  <c r="K927"/>
  <c r="D927"/>
  <c r="K925"/>
  <c r="J925"/>
  <c r="D925"/>
  <c r="H933"/>
  <c r="J923"/>
  <c r="F933"/>
  <c r="D923"/>
  <c r="I933"/>
  <c r="J922"/>
  <c r="D922"/>
  <c r="A918"/>
  <c r="E935" l="1"/>
  <c r="D933"/>
  <c r="G933"/>
  <c r="K923"/>
  <c r="K922"/>
  <c r="J931"/>
  <c r="J933" s="1"/>
  <c r="K933" l="1"/>
  <c r="K935" s="1"/>
  <c r="K911"/>
  <c r="E911"/>
  <c r="E910"/>
  <c r="C910"/>
  <c r="J908"/>
  <c r="K908"/>
  <c r="D908"/>
  <c r="K906"/>
  <c r="J906"/>
  <c r="D906"/>
  <c r="K904"/>
  <c r="D904"/>
  <c r="J902"/>
  <c r="K902"/>
  <c r="D902"/>
  <c r="I910"/>
  <c r="H910"/>
  <c r="G910"/>
  <c r="D900"/>
  <c r="K899"/>
  <c r="F910"/>
  <c r="D899"/>
  <c r="G897"/>
  <c r="H897" s="1"/>
  <c r="I897" s="1"/>
  <c r="J897" s="1"/>
  <c r="K897" s="1"/>
  <c r="D897"/>
  <c r="E897" s="1"/>
  <c r="A894"/>
  <c r="A893"/>
  <c r="E887"/>
  <c r="E886"/>
  <c r="C886"/>
  <c r="J884"/>
  <c r="D884"/>
  <c r="K882"/>
  <c r="D882"/>
  <c r="K880"/>
  <c r="D880"/>
  <c r="K878"/>
  <c r="D878"/>
  <c r="I886"/>
  <c r="G886"/>
  <c r="F886"/>
  <c r="D876"/>
  <c r="J875"/>
  <c r="D875"/>
  <c r="G873"/>
  <c r="H873" s="1"/>
  <c r="I873" s="1"/>
  <c r="J873" s="1"/>
  <c r="K873" s="1"/>
  <c r="D873"/>
  <c r="E873" s="1"/>
  <c r="A870"/>
  <c r="E863"/>
  <c r="H862"/>
  <c r="E862"/>
  <c r="C862"/>
  <c r="K860"/>
  <c r="D860"/>
  <c r="K858"/>
  <c r="J858"/>
  <c r="D858"/>
  <c r="K856"/>
  <c r="J856"/>
  <c r="D856"/>
  <c r="K854"/>
  <c r="J854"/>
  <c r="D854"/>
  <c r="K852"/>
  <c r="G862"/>
  <c r="F862"/>
  <c r="D852"/>
  <c r="K851"/>
  <c r="D851"/>
  <c r="G849"/>
  <c r="H849" s="1"/>
  <c r="I849" s="1"/>
  <c r="J849" s="1"/>
  <c r="K849" s="1"/>
  <c r="D849"/>
  <c r="E849" s="1"/>
  <c r="A846"/>
  <c r="A845"/>
  <c r="E839"/>
  <c r="I838"/>
  <c r="E838"/>
  <c r="E840" s="1"/>
  <c r="C838"/>
  <c r="J836"/>
  <c r="K836"/>
  <c r="D836"/>
  <c r="K834"/>
  <c r="J834"/>
  <c r="D834"/>
  <c r="K832"/>
  <c r="J832"/>
  <c r="D832"/>
  <c r="K830"/>
  <c r="J830"/>
  <c r="G838"/>
  <c r="D830"/>
  <c r="K828"/>
  <c r="J828"/>
  <c r="D828"/>
  <c r="K827"/>
  <c r="F838"/>
  <c r="D827"/>
  <c r="G825"/>
  <c r="H825" s="1"/>
  <c r="I825" s="1"/>
  <c r="J825" s="1"/>
  <c r="K825" s="1"/>
  <c r="D825"/>
  <c r="E825" s="1"/>
  <c r="A821"/>
  <c r="E815"/>
  <c r="E814"/>
  <c r="C814"/>
  <c r="J812"/>
  <c r="K812"/>
  <c r="D812"/>
  <c r="K810"/>
  <c r="J810"/>
  <c r="D810"/>
  <c r="K808"/>
  <c r="J808"/>
  <c r="D808"/>
  <c r="J806"/>
  <c r="K806"/>
  <c r="D806"/>
  <c r="H814"/>
  <c r="G814"/>
  <c r="J804"/>
  <c r="D804"/>
  <c r="K803"/>
  <c r="F814"/>
  <c r="D803"/>
  <c r="G801"/>
  <c r="H801" s="1"/>
  <c r="I801" s="1"/>
  <c r="J801" s="1"/>
  <c r="K801" s="1"/>
  <c r="D801"/>
  <c r="E801" s="1"/>
  <c r="A798"/>
  <c r="E791"/>
  <c r="E790"/>
  <c r="C790"/>
  <c r="J788"/>
  <c r="K788"/>
  <c r="D788"/>
  <c r="J786"/>
  <c r="K786"/>
  <c r="D786"/>
  <c r="I790"/>
  <c r="J784"/>
  <c r="D784"/>
  <c r="K782"/>
  <c r="G790"/>
  <c r="D782"/>
  <c r="K780"/>
  <c r="F790"/>
  <c r="D780"/>
  <c r="J779"/>
  <c r="K779"/>
  <c r="D779"/>
  <c r="A774"/>
  <c r="E912" l="1"/>
  <c r="E792"/>
  <c r="D910"/>
  <c r="E864"/>
  <c r="D886"/>
  <c r="E816"/>
  <c r="J900"/>
  <c r="J899"/>
  <c r="K900"/>
  <c r="K910" s="1"/>
  <c r="K912" s="1"/>
  <c r="J904"/>
  <c r="K876"/>
  <c r="K884"/>
  <c r="D790"/>
  <c r="K875"/>
  <c r="J882"/>
  <c r="E888"/>
  <c r="J878"/>
  <c r="H886"/>
  <c r="J876"/>
  <c r="J880"/>
  <c r="D862"/>
  <c r="D814"/>
  <c r="D838"/>
  <c r="K862"/>
  <c r="K864" s="1"/>
  <c r="J860"/>
  <c r="I862"/>
  <c r="J852"/>
  <c r="J851"/>
  <c r="K838"/>
  <c r="K840" s="1"/>
  <c r="H838"/>
  <c r="J827"/>
  <c r="J838" s="1"/>
  <c r="I814"/>
  <c r="J803"/>
  <c r="J814" s="1"/>
  <c r="K804"/>
  <c r="K814" s="1"/>
  <c r="K816" s="1"/>
  <c r="J782"/>
  <c r="K784"/>
  <c r="K790" s="1"/>
  <c r="K792" s="1"/>
  <c r="J780"/>
  <c r="H790"/>
  <c r="J886" l="1"/>
  <c r="K886"/>
  <c r="K888" s="1"/>
  <c r="J910"/>
  <c r="J862"/>
  <c r="J790"/>
  <c r="E767" l="1"/>
  <c r="H766"/>
  <c r="E766"/>
  <c r="C766"/>
  <c r="J764"/>
  <c r="K764"/>
  <c r="D764"/>
  <c r="K762"/>
  <c r="J762"/>
  <c r="D762"/>
  <c r="J760"/>
  <c r="K760"/>
  <c r="D760"/>
  <c r="J758"/>
  <c r="K758"/>
  <c r="D758"/>
  <c r="I766"/>
  <c r="K756"/>
  <c r="G766"/>
  <c r="D756"/>
  <c r="K755"/>
  <c r="F766"/>
  <c r="D755"/>
  <c r="G753"/>
  <c r="H753" s="1"/>
  <c r="I753" s="1"/>
  <c r="J753" s="1"/>
  <c r="K753" s="1"/>
  <c r="D753"/>
  <c r="E753" s="1"/>
  <c r="A750"/>
  <c r="A749"/>
  <c r="E743"/>
  <c r="E742"/>
  <c r="C742"/>
  <c r="J740"/>
  <c r="K740"/>
  <c r="D740"/>
  <c r="K738"/>
  <c r="J738"/>
  <c r="D738"/>
  <c r="K736"/>
  <c r="J736"/>
  <c r="D736"/>
  <c r="J734"/>
  <c r="K734"/>
  <c r="D734"/>
  <c r="K732"/>
  <c r="G742"/>
  <c r="F742"/>
  <c r="D732"/>
  <c r="K731"/>
  <c r="D731"/>
  <c r="G729"/>
  <c r="H729" s="1"/>
  <c r="I729" s="1"/>
  <c r="J729" s="1"/>
  <c r="K729" s="1"/>
  <c r="D729"/>
  <c r="E729" s="1"/>
  <c r="A726"/>
  <c r="A725"/>
  <c r="D718"/>
  <c r="C718"/>
  <c r="J716"/>
  <c r="E716"/>
  <c r="G718"/>
  <c r="E714"/>
  <c r="E713"/>
  <c r="E712"/>
  <c r="E710"/>
  <c r="E708"/>
  <c r="E707"/>
  <c r="G705"/>
  <c r="H705" s="1"/>
  <c r="I705" s="1"/>
  <c r="J705" s="1"/>
  <c r="K705" s="1"/>
  <c r="D705"/>
  <c r="E705" s="1"/>
  <c r="A702"/>
  <c r="E695"/>
  <c r="I694"/>
  <c r="G694"/>
  <c r="F694"/>
  <c r="E694"/>
  <c r="C694"/>
  <c r="K692"/>
  <c r="J692"/>
  <c r="D692"/>
  <c r="K690"/>
  <c r="J690"/>
  <c r="D690"/>
  <c r="K688"/>
  <c r="J688"/>
  <c r="D688"/>
  <c r="J686"/>
  <c r="D686"/>
  <c r="K684"/>
  <c r="D684"/>
  <c r="K683"/>
  <c r="J683"/>
  <c r="D683"/>
  <c r="E719" l="1"/>
  <c r="E1147"/>
  <c r="E744"/>
  <c r="K708"/>
  <c r="E768"/>
  <c r="K707"/>
  <c r="K710"/>
  <c r="D766"/>
  <c r="D742"/>
  <c r="I718"/>
  <c r="J708"/>
  <c r="K766"/>
  <c r="K768" s="1"/>
  <c r="J756"/>
  <c r="J755"/>
  <c r="K742"/>
  <c r="K744" s="1"/>
  <c r="H742"/>
  <c r="I742"/>
  <c r="J732"/>
  <c r="J731"/>
  <c r="F718"/>
  <c r="J712"/>
  <c r="K716"/>
  <c r="J707"/>
  <c r="J710"/>
  <c r="K714"/>
  <c r="J714"/>
  <c r="E718"/>
  <c r="K712"/>
  <c r="H718"/>
  <c r="D694"/>
  <c r="E696"/>
  <c r="K686"/>
  <c r="K694" s="1"/>
  <c r="K696" s="1"/>
  <c r="H694"/>
  <c r="J684"/>
  <c r="J694" s="1"/>
  <c r="E1153" l="1"/>
  <c r="E720"/>
  <c r="J742"/>
  <c r="K718"/>
  <c r="K720" s="1"/>
  <c r="J766"/>
  <c r="J718"/>
  <c r="G670"/>
  <c r="E670"/>
  <c r="E672" s="1"/>
  <c r="C670"/>
  <c r="K668"/>
  <c r="D668"/>
  <c r="K666"/>
  <c r="J666"/>
  <c r="D666"/>
  <c r="K665"/>
  <c r="K1147" s="1"/>
  <c r="K664"/>
  <c r="J664"/>
  <c r="D664"/>
  <c r="K663"/>
  <c r="K1145" s="1"/>
  <c r="J662"/>
  <c r="K662"/>
  <c r="D662"/>
  <c r="J660"/>
  <c r="D660"/>
  <c r="I670"/>
  <c r="J659"/>
  <c r="D659"/>
  <c r="G657"/>
  <c r="H657" s="1"/>
  <c r="I657" s="1"/>
  <c r="J657" s="1"/>
  <c r="K657" s="1"/>
  <c r="D657"/>
  <c r="E657" s="1"/>
  <c r="A654"/>
  <c r="E646"/>
  <c r="C646"/>
  <c r="J644"/>
  <c r="K644"/>
  <c r="D644"/>
  <c r="K642"/>
  <c r="J642"/>
  <c r="D642"/>
  <c r="K640"/>
  <c r="D640"/>
  <c r="J638"/>
  <c r="K638"/>
  <c r="D638"/>
  <c r="K636"/>
  <c r="G646"/>
  <c r="F646"/>
  <c r="D636"/>
  <c r="K635"/>
  <c r="D635"/>
  <c r="G633"/>
  <c r="H633" s="1"/>
  <c r="I633" s="1"/>
  <c r="J633" s="1"/>
  <c r="K633" s="1"/>
  <c r="D633"/>
  <c r="E633" s="1"/>
  <c r="A630"/>
  <c r="A629"/>
  <c r="E623"/>
  <c r="E622"/>
  <c r="C622"/>
  <c r="K620"/>
  <c r="D620"/>
  <c r="K618"/>
  <c r="D618"/>
  <c r="K616"/>
  <c r="D616"/>
  <c r="D614"/>
  <c r="G622"/>
  <c r="F622"/>
  <c r="D612"/>
  <c r="K611"/>
  <c r="D611"/>
  <c r="G609"/>
  <c r="H609" s="1"/>
  <c r="I609" s="1"/>
  <c r="J609" s="1"/>
  <c r="K609" s="1"/>
  <c r="D609"/>
  <c r="E609" s="1"/>
  <c r="D622" l="1"/>
  <c r="D670"/>
  <c r="E648"/>
  <c r="D646"/>
  <c r="F670"/>
  <c r="K660"/>
  <c r="K659"/>
  <c r="J668"/>
  <c r="J670" s="1"/>
  <c r="K646"/>
  <c r="K648" s="1"/>
  <c r="H646"/>
  <c r="I646"/>
  <c r="J636"/>
  <c r="J635"/>
  <c r="J640"/>
  <c r="K614"/>
  <c r="J612"/>
  <c r="J618"/>
  <c r="E624"/>
  <c r="I622"/>
  <c r="J614"/>
  <c r="H622"/>
  <c r="J620"/>
  <c r="J611"/>
  <c r="K612"/>
  <c r="J616"/>
  <c r="K622" l="1"/>
  <c r="K624" s="1"/>
  <c r="K670"/>
  <c r="K672" s="1"/>
  <c r="J646"/>
  <c r="J622"/>
  <c r="E598" l="1"/>
  <c r="D597"/>
  <c r="C597"/>
  <c r="J595"/>
  <c r="E595"/>
  <c r="K595" s="1"/>
  <c r="J593"/>
  <c r="E593"/>
  <c r="K593" s="1"/>
  <c r="J591"/>
  <c r="E591"/>
  <c r="K591" s="1"/>
  <c r="J589"/>
  <c r="E589"/>
  <c r="K589" s="1"/>
  <c r="H597"/>
  <c r="G597"/>
  <c r="J587"/>
  <c r="E587"/>
  <c r="J586"/>
  <c r="I597"/>
  <c r="E586"/>
  <c r="K586" s="1"/>
  <c r="G584"/>
  <c r="H584" s="1"/>
  <c r="I584" s="1"/>
  <c r="J584" s="1"/>
  <c r="K584" s="1"/>
  <c r="D584"/>
  <c r="E584" s="1"/>
  <c r="A581"/>
  <c r="A580"/>
  <c r="E597" l="1"/>
  <c r="E599" s="1"/>
  <c r="J597"/>
  <c r="F597"/>
  <c r="K587"/>
  <c r="K597" s="1"/>
  <c r="K599" s="1"/>
  <c r="E574" l="1"/>
  <c r="E573"/>
  <c r="C573"/>
  <c r="D571"/>
  <c r="D569"/>
  <c r="D567"/>
  <c r="D565"/>
  <c r="D563"/>
  <c r="D562"/>
  <c r="G560"/>
  <c r="H560" s="1"/>
  <c r="I560" s="1"/>
  <c r="J560" s="1"/>
  <c r="K560" s="1"/>
  <c r="D560"/>
  <c r="E560" s="1"/>
  <c r="A557"/>
  <c r="A534"/>
  <c r="K550"/>
  <c r="E550"/>
  <c r="F549"/>
  <c r="E549"/>
  <c r="C549"/>
  <c r="K547"/>
  <c r="J547"/>
  <c r="D547"/>
  <c r="K545"/>
  <c r="D545"/>
  <c r="K543"/>
  <c r="J543"/>
  <c r="D543"/>
  <c r="J541"/>
  <c r="D541"/>
  <c r="K539"/>
  <c r="J539"/>
  <c r="D539"/>
  <c r="K538"/>
  <c r="I549"/>
  <c r="J538"/>
  <c r="D538"/>
  <c r="K567" l="1"/>
  <c r="E551"/>
  <c r="D573"/>
  <c r="K571"/>
  <c r="E575"/>
  <c r="K565"/>
  <c r="K569"/>
  <c r="F573"/>
  <c r="J563"/>
  <c r="H573"/>
  <c r="J571"/>
  <c r="J569"/>
  <c r="K562"/>
  <c r="K563"/>
  <c r="D549"/>
  <c r="G573"/>
  <c r="J565"/>
  <c r="J562"/>
  <c r="I573"/>
  <c r="J567"/>
  <c r="K549"/>
  <c r="K551" s="1"/>
  <c r="G549"/>
  <c r="H549"/>
  <c r="J545"/>
  <c r="J549" s="1"/>
  <c r="J573" l="1"/>
  <c r="K573"/>
  <c r="K575" s="1"/>
  <c r="E527"/>
  <c r="E526"/>
  <c r="C526"/>
  <c r="D524"/>
  <c r="K522"/>
  <c r="J522"/>
  <c r="D522"/>
  <c r="D520"/>
  <c r="K518"/>
  <c r="J518"/>
  <c r="D518"/>
  <c r="K516"/>
  <c r="G526"/>
  <c r="D516"/>
  <c r="K515"/>
  <c r="D515"/>
  <c r="G513"/>
  <c r="H513" s="1"/>
  <c r="I513" s="1"/>
  <c r="J513" s="1"/>
  <c r="K513" s="1"/>
  <c r="D513"/>
  <c r="E513" s="1"/>
  <c r="A510"/>
  <c r="A485"/>
  <c r="E503"/>
  <c r="I502"/>
  <c r="E502"/>
  <c r="C502"/>
  <c r="J500"/>
  <c r="K500"/>
  <c r="D500"/>
  <c r="K498"/>
  <c r="G502"/>
  <c r="D498"/>
  <c r="K496"/>
  <c r="D496"/>
  <c r="K494"/>
  <c r="J494"/>
  <c r="D494"/>
  <c r="J492"/>
  <c r="K492"/>
  <c r="F502"/>
  <c r="D492"/>
  <c r="K491"/>
  <c r="D491"/>
  <c r="G489"/>
  <c r="H489" s="1"/>
  <c r="I489" s="1"/>
  <c r="J489" s="1"/>
  <c r="K489" s="1"/>
  <c r="D489"/>
  <c r="E489" s="1"/>
  <c r="A486"/>
  <c r="E479"/>
  <c r="F478"/>
  <c r="E478"/>
  <c r="C478"/>
  <c r="J476"/>
  <c r="K476"/>
  <c r="D476"/>
  <c r="K474"/>
  <c r="J474"/>
  <c r="D474"/>
  <c r="K472"/>
  <c r="J472"/>
  <c r="D472"/>
  <c r="K470"/>
  <c r="J470"/>
  <c r="D470"/>
  <c r="I478"/>
  <c r="K468"/>
  <c r="J468"/>
  <c r="D468"/>
  <c r="K467"/>
  <c r="J467"/>
  <c r="D467"/>
  <c r="D465"/>
  <c r="E465" s="1"/>
  <c r="A462"/>
  <c r="E455"/>
  <c r="H454"/>
  <c r="G454"/>
  <c r="E454"/>
  <c r="D454"/>
  <c r="C454"/>
  <c r="J452"/>
  <c r="K450"/>
  <c r="J450"/>
  <c r="K448"/>
  <c r="J448"/>
  <c r="K446"/>
  <c r="J446"/>
  <c r="K444"/>
  <c r="J444"/>
  <c r="J443"/>
  <c r="I454"/>
  <c r="F454"/>
  <c r="G441"/>
  <c r="H441" s="1"/>
  <c r="I441" s="1"/>
  <c r="J441" s="1"/>
  <c r="K441" s="1"/>
  <c r="D441"/>
  <c r="E441" s="1"/>
  <c r="A438"/>
  <c r="E431"/>
  <c r="G430"/>
  <c r="F430"/>
  <c r="E430"/>
  <c r="D430"/>
  <c r="C430"/>
  <c r="J428"/>
  <c r="K428"/>
  <c r="K426"/>
  <c r="J426"/>
  <c r="J424"/>
  <c r="K424"/>
  <c r="J422"/>
  <c r="K422"/>
  <c r="K420"/>
  <c r="J420"/>
  <c r="I430"/>
  <c r="H430"/>
  <c r="J419"/>
  <c r="G417"/>
  <c r="H417" s="1"/>
  <c r="I417" s="1"/>
  <c r="J417" s="1"/>
  <c r="K417" s="1"/>
  <c r="D417"/>
  <c r="E417" s="1"/>
  <c r="E407"/>
  <c r="E406"/>
  <c r="C406"/>
  <c r="J404"/>
  <c r="D404"/>
  <c r="K402"/>
  <c r="J402"/>
  <c r="D402"/>
  <c r="J400"/>
  <c r="K400"/>
  <c r="D400"/>
  <c r="J398"/>
  <c r="D398"/>
  <c r="I406"/>
  <c r="K396"/>
  <c r="G406"/>
  <c r="D396"/>
  <c r="K395"/>
  <c r="F406"/>
  <c r="D395"/>
  <c r="G393"/>
  <c r="H393" s="1"/>
  <c r="I393" s="1"/>
  <c r="J393" s="1"/>
  <c r="K393" s="1"/>
  <c r="D393"/>
  <c r="E393" s="1"/>
  <c r="E383"/>
  <c r="E382"/>
  <c r="C382"/>
  <c r="K380"/>
  <c r="D380"/>
  <c r="K378"/>
  <c r="J378"/>
  <c r="D378"/>
  <c r="J376"/>
  <c r="K376"/>
  <c r="D376"/>
  <c r="K374"/>
  <c r="J374"/>
  <c r="D374"/>
  <c r="K372"/>
  <c r="J372"/>
  <c r="D372"/>
  <c r="K371"/>
  <c r="I382"/>
  <c r="H382"/>
  <c r="F382"/>
  <c r="D371"/>
  <c r="G369"/>
  <c r="H369" s="1"/>
  <c r="I369" s="1"/>
  <c r="J369" s="1"/>
  <c r="K369" s="1"/>
  <c r="D369"/>
  <c r="E369" s="1"/>
  <c r="A366"/>
  <c r="A365"/>
  <c r="E528" l="1"/>
  <c r="E432"/>
  <c r="D502"/>
  <c r="E504"/>
  <c r="K520"/>
  <c r="F526"/>
  <c r="K524"/>
  <c r="I526"/>
  <c r="E456"/>
  <c r="D526"/>
  <c r="J516"/>
  <c r="H526"/>
  <c r="J524"/>
  <c r="J515"/>
  <c r="J520"/>
  <c r="D478"/>
  <c r="E480"/>
  <c r="E384"/>
  <c r="K502"/>
  <c r="K504" s="1"/>
  <c r="H502"/>
  <c r="J491"/>
  <c r="J498"/>
  <c r="J496"/>
  <c r="J478"/>
  <c r="K478"/>
  <c r="K480" s="1"/>
  <c r="G478"/>
  <c r="H478"/>
  <c r="J454"/>
  <c r="K443"/>
  <c r="K452"/>
  <c r="J430"/>
  <c r="K419"/>
  <c r="K430" s="1"/>
  <c r="K432" s="1"/>
  <c r="D406"/>
  <c r="D382"/>
  <c r="E408"/>
  <c r="J396"/>
  <c r="K398"/>
  <c r="K404"/>
  <c r="H406"/>
  <c r="J395"/>
  <c r="K382"/>
  <c r="K384" s="1"/>
  <c r="G382"/>
  <c r="J380"/>
  <c r="J371"/>
  <c r="K526" l="1"/>
  <c r="K528" s="1"/>
  <c r="J526"/>
  <c r="K454"/>
  <c r="K456" s="1"/>
  <c r="J502"/>
  <c r="J406"/>
  <c r="K406"/>
  <c r="K408" s="1"/>
  <c r="J382"/>
  <c r="E359" l="1"/>
  <c r="E358"/>
  <c r="C358"/>
  <c r="D356"/>
  <c r="K354"/>
  <c r="D354"/>
  <c r="K352"/>
  <c r="J352"/>
  <c r="D352"/>
  <c r="D350"/>
  <c r="K348"/>
  <c r="G358"/>
  <c r="F358"/>
  <c r="D348"/>
  <c r="H358"/>
  <c r="D347"/>
  <c r="I345"/>
  <c r="J345" s="1"/>
  <c r="K345" s="1"/>
  <c r="G345"/>
  <c r="E345"/>
  <c r="A342"/>
  <c r="K335"/>
  <c r="E335"/>
  <c r="E334"/>
  <c r="C334"/>
  <c r="J332"/>
  <c r="K332"/>
  <c r="D332"/>
  <c r="K330"/>
  <c r="G334"/>
  <c r="J330"/>
  <c r="D330"/>
  <c r="K328"/>
  <c r="D328"/>
  <c r="K326"/>
  <c r="J326"/>
  <c r="D326"/>
  <c r="J324"/>
  <c r="K324"/>
  <c r="D324"/>
  <c r="I334"/>
  <c r="H334"/>
  <c r="F334"/>
  <c r="D323"/>
  <c r="G321"/>
  <c r="H321" s="1"/>
  <c r="I321" s="1"/>
  <c r="J321" s="1"/>
  <c r="K321" s="1"/>
  <c r="D321"/>
  <c r="E321" s="1"/>
  <c r="E310"/>
  <c r="E309"/>
  <c r="C309"/>
  <c r="K307"/>
  <c r="D307"/>
  <c r="K305"/>
  <c r="D305"/>
  <c r="J303"/>
  <c r="K303"/>
  <c r="D303"/>
  <c r="K301"/>
  <c r="D301"/>
  <c r="K299"/>
  <c r="H309"/>
  <c r="G309"/>
  <c r="F309"/>
  <c r="D299"/>
  <c r="K298"/>
  <c r="D298"/>
  <c r="G296"/>
  <c r="H296" s="1"/>
  <c r="I296" s="1"/>
  <c r="J296" s="1"/>
  <c r="K296" s="1"/>
  <c r="D296"/>
  <c r="E296" s="1"/>
  <c r="K44"/>
  <c r="K164"/>
  <c r="K213"/>
  <c r="K286"/>
  <c r="E286"/>
  <c r="D285"/>
  <c r="C285"/>
  <c r="J283"/>
  <c r="E283"/>
  <c r="K283" s="1"/>
  <c r="J281"/>
  <c r="E281"/>
  <c r="K281" s="1"/>
  <c r="J279"/>
  <c r="E279"/>
  <c r="K279" s="1"/>
  <c r="J277"/>
  <c r="E277"/>
  <c r="K277" s="1"/>
  <c r="J275"/>
  <c r="E275"/>
  <c r="K275" s="1"/>
  <c r="I285"/>
  <c r="H285"/>
  <c r="F285"/>
  <c r="E274"/>
  <c r="G272"/>
  <c r="H272" s="1"/>
  <c r="I272" s="1"/>
  <c r="J272" s="1"/>
  <c r="K272" s="1"/>
  <c r="D272"/>
  <c r="E272" s="1"/>
  <c r="K262"/>
  <c r="E262"/>
  <c r="E261"/>
  <c r="C261"/>
  <c r="J259"/>
  <c r="K259"/>
  <c r="D259"/>
  <c r="K257"/>
  <c r="J257"/>
  <c r="D257"/>
  <c r="K255"/>
  <c r="J255"/>
  <c r="D255"/>
  <c r="K253"/>
  <c r="J253"/>
  <c r="D253"/>
  <c r="I261"/>
  <c r="K251"/>
  <c r="G261"/>
  <c r="F261"/>
  <c r="D251"/>
  <c r="K250"/>
  <c r="D250"/>
  <c r="G248"/>
  <c r="H248" s="1"/>
  <c r="I248" s="1"/>
  <c r="J248" s="1"/>
  <c r="K248" s="1"/>
  <c r="D248"/>
  <c r="E248" s="1"/>
  <c r="A245"/>
  <c r="E238"/>
  <c r="E237"/>
  <c r="C237"/>
  <c r="D235"/>
  <c r="K233"/>
  <c r="J233"/>
  <c r="D233"/>
  <c r="K231"/>
  <c r="D231"/>
  <c r="K229"/>
  <c r="J229"/>
  <c r="D229"/>
  <c r="D227"/>
  <c r="I237"/>
  <c r="D226"/>
  <c r="A220"/>
  <c r="E360" l="1"/>
  <c r="E239"/>
  <c r="E263"/>
  <c r="J347"/>
  <c r="K356"/>
  <c r="K347"/>
  <c r="J354"/>
  <c r="K350"/>
  <c r="I358"/>
  <c r="D358"/>
  <c r="J350"/>
  <c r="J348"/>
  <c r="J356"/>
  <c r="D334"/>
  <c r="E336"/>
  <c r="J323"/>
  <c r="K323"/>
  <c r="K334" s="1"/>
  <c r="K336" s="1"/>
  <c r="J328"/>
  <c r="E311"/>
  <c r="E285"/>
  <c r="E287" s="1"/>
  <c r="J298"/>
  <c r="D309"/>
  <c r="J301"/>
  <c r="I309"/>
  <c r="K309"/>
  <c r="K311" s="1"/>
  <c r="D261"/>
  <c r="J307"/>
  <c r="J299"/>
  <c r="J305"/>
  <c r="G285"/>
  <c r="J274"/>
  <c r="J285" s="1"/>
  <c r="K274"/>
  <c r="K285" s="1"/>
  <c r="K287" s="1"/>
  <c r="K261"/>
  <c r="K263" s="1"/>
  <c r="H261"/>
  <c r="J251"/>
  <c r="J250"/>
  <c r="D237"/>
  <c r="J227"/>
  <c r="G237"/>
  <c r="F237"/>
  <c r="K226"/>
  <c r="J235"/>
  <c r="K227"/>
  <c r="K235"/>
  <c r="J226"/>
  <c r="J231"/>
  <c r="H237"/>
  <c r="J261" l="1"/>
  <c r="K358"/>
  <c r="K360" s="1"/>
  <c r="J358"/>
  <c r="J309"/>
  <c r="J334"/>
  <c r="K237"/>
  <c r="K239" s="1"/>
  <c r="J237"/>
  <c r="E213" l="1"/>
  <c r="E212"/>
  <c r="C212"/>
  <c r="K210"/>
  <c r="J210"/>
  <c r="K208"/>
  <c r="D208"/>
  <c r="K206"/>
  <c r="J206"/>
  <c r="D206"/>
  <c r="K204"/>
  <c r="J204"/>
  <c r="D204"/>
  <c r="K202"/>
  <c r="J202"/>
  <c r="D202"/>
  <c r="K201"/>
  <c r="J201"/>
  <c r="I212"/>
  <c r="H212"/>
  <c r="G212"/>
  <c r="G199"/>
  <c r="H199" s="1"/>
  <c r="I199" s="1"/>
  <c r="J199" s="1"/>
  <c r="K199" s="1"/>
  <c r="E199"/>
  <c r="E214" l="1"/>
  <c r="D212"/>
  <c r="K212"/>
  <c r="K214" s="1"/>
  <c r="J208"/>
  <c r="J212" s="1"/>
  <c r="F212"/>
  <c r="K188" l="1"/>
  <c r="E188"/>
  <c r="E187"/>
  <c r="C187"/>
  <c r="K185"/>
  <c r="D185"/>
  <c r="K183"/>
  <c r="J183"/>
  <c r="D183"/>
  <c r="J181"/>
  <c r="K181"/>
  <c r="D181"/>
  <c r="K179"/>
  <c r="D179"/>
  <c r="K177"/>
  <c r="J177"/>
  <c r="D177"/>
  <c r="J176"/>
  <c r="F187"/>
  <c r="D176"/>
  <c r="G174"/>
  <c r="H174" s="1"/>
  <c r="I174" s="1"/>
  <c r="J174" s="1"/>
  <c r="K174" s="1"/>
  <c r="D174"/>
  <c r="E174" s="1"/>
  <c r="A171"/>
  <c r="E164"/>
  <c r="G163"/>
  <c r="E163"/>
  <c r="C163"/>
  <c r="K161"/>
  <c r="D161"/>
  <c r="K159"/>
  <c r="J159"/>
  <c r="D159"/>
  <c r="J157"/>
  <c r="K157"/>
  <c r="D157"/>
  <c r="K155"/>
  <c r="J155"/>
  <c r="D155"/>
  <c r="K153"/>
  <c r="J153"/>
  <c r="D153"/>
  <c r="K152"/>
  <c r="J152"/>
  <c r="I163"/>
  <c r="H163"/>
  <c r="F163"/>
  <c r="D152"/>
  <c r="G150"/>
  <c r="H150" s="1"/>
  <c r="I150" s="1"/>
  <c r="J150" s="1"/>
  <c r="K150" s="1"/>
  <c r="D150"/>
  <c r="E150" s="1"/>
  <c r="K140"/>
  <c r="E140"/>
  <c r="H139"/>
  <c r="E139"/>
  <c r="D139"/>
  <c r="C139"/>
  <c r="K137"/>
  <c r="K135"/>
  <c r="J135"/>
  <c r="K133"/>
  <c r="J133"/>
  <c r="K131"/>
  <c r="J131"/>
  <c r="K129"/>
  <c r="G139"/>
  <c r="F139"/>
  <c r="K128"/>
  <c r="I139"/>
  <c r="J128"/>
  <c r="A123"/>
  <c r="K116"/>
  <c r="E116"/>
  <c r="E115"/>
  <c r="C115"/>
  <c r="K113"/>
  <c r="D113"/>
  <c r="K111"/>
  <c r="J111"/>
  <c r="D111"/>
  <c r="K109"/>
  <c r="J109"/>
  <c r="D109"/>
  <c r="J107"/>
  <c r="K107"/>
  <c r="D107"/>
  <c r="K105"/>
  <c r="G115"/>
  <c r="D105"/>
  <c r="I115"/>
  <c r="K104"/>
  <c r="F115"/>
  <c r="D104"/>
  <c r="G102"/>
  <c r="H102" s="1"/>
  <c r="I102" s="1"/>
  <c r="J102" s="1"/>
  <c r="K102" s="1"/>
  <c r="D102"/>
  <c r="E102" s="1"/>
  <c r="K92"/>
  <c r="E92"/>
  <c r="I91"/>
  <c r="D91"/>
  <c r="C91"/>
  <c r="J89"/>
  <c r="E89"/>
  <c r="J87"/>
  <c r="E87"/>
  <c r="J85"/>
  <c r="E85"/>
  <c r="F91"/>
  <c r="E83"/>
  <c r="J81"/>
  <c r="G91"/>
  <c r="E81"/>
  <c r="J80"/>
  <c r="H91"/>
  <c r="E80"/>
  <c r="E1141" s="1"/>
  <c r="G78"/>
  <c r="H78" s="1"/>
  <c r="I78" s="1"/>
  <c r="J78" s="1"/>
  <c r="K78" s="1"/>
  <c r="D78"/>
  <c r="E78" s="1"/>
  <c r="K68"/>
  <c r="E68"/>
  <c r="E67"/>
  <c r="C67"/>
  <c r="J65"/>
  <c r="K65"/>
  <c r="D65"/>
  <c r="K63"/>
  <c r="J63"/>
  <c r="D63"/>
  <c r="K61"/>
  <c r="D61"/>
  <c r="K59"/>
  <c r="J59"/>
  <c r="D59"/>
  <c r="J57"/>
  <c r="K57"/>
  <c r="G67"/>
  <c r="D57"/>
  <c r="I67"/>
  <c r="K56"/>
  <c r="F67"/>
  <c r="D56"/>
  <c r="G54"/>
  <c r="H54" s="1"/>
  <c r="I54" s="1"/>
  <c r="J54" s="1"/>
  <c r="K54" s="1"/>
  <c r="D54"/>
  <c r="E54" s="1"/>
  <c r="A51"/>
  <c r="A50"/>
  <c r="E44"/>
  <c r="G43"/>
  <c r="E43"/>
  <c r="C43"/>
  <c r="K41"/>
  <c r="D41"/>
  <c r="K39"/>
  <c r="J39"/>
  <c r="D39"/>
  <c r="K37"/>
  <c r="J37"/>
  <c r="D37"/>
  <c r="J35"/>
  <c r="K35"/>
  <c r="D35"/>
  <c r="K33"/>
  <c r="J33"/>
  <c r="D33"/>
  <c r="I43"/>
  <c r="K32"/>
  <c r="D32"/>
  <c r="G30"/>
  <c r="H30" s="1"/>
  <c r="I30" s="1"/>
  <c r="J30" s="1"/>
  <c r="K30" s="1"/>
  <c r="D30"/>
  <c r="E30" s="1"/>
  <c r="A27"/>
  <c r="A26"/>
  <c r="J8"/>
  <c r="K20"/>
  <c r="E20"/>
  <c r="H19"/>
  <c r="E19"/>
  <c r="C19"/>
  <c r="K17"/>
  <c r="D17"/>
  <c r="K15"/>
  <c r="J15"/>
  <c r="D15"/>
  <c r="J13"/>
  <c r="K13"/>
  <c r="D13"/>
  <c r="K11"/>
  <c r="J11"/>
  <c r="D11"/>
  <c r="I19"/>
  <c r="K9"/>
  <c r="G19"/>
  <c r="F19"/>
  <c r="D9"/>
  <c r="K8"/>
  <c r="D8"/>
  <c r="G6"/>
  <c r="H6" s="1"/>
  <c r="I6" s="1"/>
  <c r="J6" s="1"/>
  <c r="K6" s="1"/>
  <c r="D6"/>
  <c r="E6" s="1"/>
  <c r="A3"/>
  <c r="D1148" l="1"/>
  <c r="K87"/>
  <c r="K1148" s="1"/>
  <c r="E1148"/>
  <c r="D1144"/>
  <c r="K1146"/>
  <c r="K81"/>
  <c r="K1142" s="1"/>
  <c r="E1142"/>
  <c r="K83"/>
  <c r="K1144" s="1"/>
  <c r="E1144"/>
  <c r="K85"/>
  <c r="E1146"/>
  <c r="K89"/>
  <c r="K1150" s="1"/>
  <c r="E1150"/>
  <c r="D1141"/>
  <c r="D1150"/>
  <c r="D1142"/>
  <c r="D1146"/>
  <c r="J1148"/>
  <c r="E117"/>
  <c r="E141"/>
  <c r="E91"/>
  <c r="E93" s="1"/>
  <c r="E165"/>
  <c r="D187"/>
  <c r="D67"/>
  <c r="E189"/>
  <c r="E69"/>
  <c r="D163"/>
  <c r="G187"/>
  <c r="H187"/>
  <c r="J179"/>
  <c r="J185"/>
  <c r="I187"/>
  <c r="K176"/>
  <c r="K187" s="1"/>
  <c r="K189" s="1"/>
  <c r="K163"/>
  <c r="K165" s="1"/>
  <c r="J161"/>
  <c r="J163" s="1"/>
  <c r="E45"/>
  <c r="D115"/>
  <c r="D19"/>
  <c r="E21"/>
  <c r="D43"/>
  <c r="K139"/>
  <c r="K141" s="1"/>
  <c r="J137"/>
  <c r="J129"/>
  <c r="K115"/>
  <c r="K117" s="1"/>
  <c r="H115"/>
  <c r="J105"/>
  <c r="J113"/>
  <c r="J104"/>
  <c r="J83"/>
  <c r="J91" s="1"/>
  <c r="K80"/>
  <c r="K67"/>
  <c r="K69" s="1"/>
  <c r="H67"/>
  <c r="J56"/>
  <c r="J61"/>
  <c r="J1146" s="1"/>
  <c r="K43"/>
  <c r="K45" s="1"/>
  <c r="F43"/>
  <c r="H43"/>
  <c r="J41"/>
  <c r="J32"/>
  <c r="K19"/>
  <c r="K21" s="1"/>
  <c r="J17"/>
  <c r="J1150" s="1"/>
  <c r="J9"/>
  <c r="J1142" s="1"/>
  <c r="E1152" l="1"/>
  <c r="E1154" s="1"/>
  <c r="J1141"/>
  <c r="K1141"/>
  <c r="K1152" s="1"/>
  <c r="D1152"/>
  <c r="J1144"/>
  <c r="J1152" s="1"/>
  <c r="K91"/>
  <c r="K93" s="1"/>
  <c r="J115"/>
  <c r="J43"/>
  <c r="J187"/>
  <c r="J139"/>
  <c r="J19"/>
  <c r="J67"/>
</calcChain>
</file>

<file path=xl/sharedStrings.xml><?xml version="1.0" encoding="utf-8"?>
<sst xmlns="http://schemas.openxmlformats.org/spreadsheetml/2006/main" count="1863" uniqueCount="100">
  <si>
    <t>PEMERINTAH KABUPATEN NGAWI</t>
  </si>
  <si>
    <t>DINAS PENDIDIKAN</t>
  </si>
  <si>
    <t>NO</t>
  </si>
  <si>
    <t>a</t>
  </si>
  <si>
    <t>TOTAL NILAI ASET</t>
  </si>
  <si>
    <t>AKUMULASI PENYUSUTAN</t>
  </si>
  <si>
    <t xml:space="preserve">NILAI BUKU </t>
  </si>
  <si>
    <t>URAIAN</t>
  </si>
  <si>
    <t>b</t>
  </si>
  <si>
    <t>TANAH</t>
  </si>
  <si>
    <t>MESIN DAN PERALATAN</t>
  </si>
  <si>
    <t>Ak. Penyusutan</t>
  </si>
  <si>
    <t>GEDUNG DAN BANGUNAN</t>
  </si>
  <si>
    <t>JALAN, IRIGASI DAN JARINGAN</t>
  </si>
  <si>
    <t>ASET TETAP LAINNYA</t>
  </si>
  <si>
    <t>KONSTRUKSI DALAM PENGERJAAN</t>
  </si>
  <si>
    <t xml:space="preserve">SALDO </t>
  </si>
  <si>
    <t>c</t>
  </si>
  <si>
    <t xml:space="preserve">EXTRA KOMP </t>
  </si>
  <si>
    <t>d</t>
  </si>
  <si>
    <t xml:space="preserve">SALDO INTRA </t>
  </si>
  <si>
    <t>e = c-d</t>
  </si>
  <si>
    <t xml:space="preserve">MUTASI TAMBAH EXTRAKOMP </t>
  </si>
  <si>
    <t>f</t>
  </si>
  <si>
    <t xml:space="preserve">MUTASI KURANG EXTRAKOMP </t>
  </si>
  <si>
    <t>g</t>
  </si>
  <si>
    <t>MUTASI TAMBAH INTRAKOMP</t>
  </si>
  <si>
    <t>h</t>
  </si>
  <si>
    <t xml:space="preserve">MUTASI KURANG INTRAKOMP </t>
  </si>
  <si>
    <t>i</t>
  </si>
  <si>
    <t>j = c + f - g + h - i</t>
  </si>
  <si>
    <t>SALDO  INTRA</t>
  </si>
  <si>
    <t>k = e + h - i</t>
  </si>
  <si>
    <t>PER 31 DESEMBER 2020</t>
  </si>
  <si>
    <t>DINAS PEKERJAAN UMUM DAN PENATAAN RUANG KABUPATEN NGAWI</t>
  </si>
  <si>
    <t>TAHUN ANGGARAN 2020</t>
  </si>
  <si>
    <t>DINAS PERUMAHAN RAKYAT DAN KAWASAN PERMUKIMAN</t>
  </si>
  <si>
    <t>SATUAN POLISI PAMONG PRAJA</t>
  </si>
  <si>
    <t>KANTOR KESATUAN BANGSA DAN POLITIK</t>
  </si>
  <si>
    <t>DINAS SOSIAL KABUPATEN NGAWI</t>
  </si>
  <si>
    <t>SALDO</t>
  </si>
  <si>
    <t xml:space="preserve">MUTASI TAMBAH INTRAKOMP </t>
  </si>
  <si>
    <t xml:space="preserve">SALDO  INTRA </t>
  </si>
  <si>
    <t>AK. Penyusutan</t>
  </si>
  <si>
    <t xml:space="preserve">TOTAL </t>
  </si>
  <si>
    <t>Nilai Total Ak. Penyusutan</t>
  </si>
  <si>
    <t>Nilai Buku</t>
  </si>
  <si>
    <t>BADAN PENANGGULANGAN BENCANA DAERAH KABUPATEN NGAWI</t>
  </si>
  <si>
    <t>PER 31 DESEMBER  2020</t>
  </si>
  <si>
    <t>DINAS PERDAGANGAN, PERINDUSTRIAN DAN TENAGA KERJA</t>
  </si>
  <si>
    <t>DINAS PEMBERDAYAAN PEREMPUAN, PERLINDUNGAN ANAK DAN KELUARGA BERENCANA KABUPATEN NGAWI</t>
  </si>
  <si>
    <t>DINAS PANGAN DAN PERIKANAN</t>
  </si>
  <si>
    <t>DINAS LINGKUNGAN HIDUP</t>
  </si>
  <si>
    <t xml:space="preserve">DINAS KEPENDUDUKAN DAN PENCATATAN SIPIL </t>
  </si>
  <si>
    <t>PER 31  DESEMBER 2020</t>
  </si>
  <si>
    <t xml:space="preserve"> DINAS PEMBERDAYAAN MASYARAKAT DAN DESA</t>
  </si>
  <si>
    <t>DINAS KOMUNIKASI DAN INFORMATIKA</t>
  </si>
  <si>
    <t>DINAS KOPERASI DAN USAHA MIKRO</t>
  </si>
  <si>
    <t>DPMPTSP KAB. NGAWI</t>
  </si>
  <si>
    <t>DINAS PERPUSTAKAAN DAN KEARSIPAN</t>
  </si>
  <si>
    <t>DINAS PERTANIAN</t>
  </si>
  <si>
    <t>BADAN PERENCANAAN PEMBANGUNAN  PENELITIAN DAN PENGEMBANGAN</t>
  </si>
  <si>
    <t>SALDO 2019</t>
  </si>
  <si>
    <t>EXTRA KOMP 2019</t>
  </si>
  <si>
    <t>SALDO INTRA 2019</t>
  </si>
  <si>
    <t>MUTASI TAMBAH EXTRAKOMP 2020</t>
  </si>
  <si>
    <t>MUTASI KURANG EXTRAKOMP 2020</t>
  </si>
  <si>
    <t>MUTASI TAMBAH INTRAKOMP 2020</t>
  </si>
  <si>
    <t>MUTASI KURANG INTRAKOMP 2020</t>
  </si>
  <si>
    <t>SALDO 2020</t>
  </si>
  <si>
    <t>SALDO  INTRA 2020</t>
  </si>
  <si>
    <t>BADAN KEUANGAN</t>
  </si>
  <si>
    <t>SEKRETARIAT DAERAH</t>
  </si>
  <si>
    <t>INSPEKTORAT</t>
  </si>
  <si>
    <t>KECAMATAN NGAWI</t>
  </si>
  <si>
    <t>KECAMATAN PARON</t>
  </si>
  <si>
    <t>KECAMATAN GERIH</t>
  </si>
  <si>
    <t>EXTRA KOMP</t>
  </si>
  <si>
    <t>SALDO INTRA</t>
  </si>
  <si>
    <t>MUTASI TAMBAH EXTRAKOMP</t>
  </si>
  <si>
    <t>MUTASI KURANG EXTRAKOMP</t>
  </si>
  <si>
    <t>MUTASI KURANG INTRAKOMP</t>
  </si>
  <si>
    <t>e=c-d</t>
  </si>
  <si>
    <t>j=c+f-g+h-1</t>
  </si>
  <si>
    <t>k=e+h-i</t>
  </si>
  <si>
    <t xml:space="preserve">AKUMULASI PENYUSUNAN </t>
  </si>
  <si>
    <t>NILAI BUKU</t>
  </si>
  <si>
    <t>KECAMATAN PADAS</t>
  </si>
  <si>
    <t xml:space="preserve">KECAMATAN  PANGKUR </t>
  </si>
  <si>
    <t>KECAMATAN KASREMAN</t>
  </si>
  <si>
    <t>KECAMATAN SINE</t>
  </si>
  <si>
    <t>KECAMATAN WIDODAREN</t>
  </si>
  <si>
    <t>KECAMATAN KEDUNGGALAR</t>
  </si>
  <si>
    <t>KECAMATAN MANTINGAN</t>
  </si>
  <si>
    <t>KECAMATAN KARANGANYAR</t>
  </si>
  <si>
    <t>KONSOLIDASI</t>
  </si>
  <si>
    <t>beban</t>
  </si>
  <si>
    <t>mutasi</t>
  </si>
  <si>
    <t xml:space="preserve">mutasi </t>
  </si>
  <si>
    <t>BTT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</si>
</sst>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-* #,##0_-;\-* #,##0_-;_-* &quot;-&quot;_-;_-@_-"/>
    <numFmt numFmtId="165" formatCode="_-&quot;Rp&quot;* #,##0.00_-;\-&quot;Rp&quot;* #,##0.00_-;_-&quot;Rp&quot;* &quot;-&quot;??_-;_-@_-"/>
    <numFmt numFmtId="166" formatCode="_-* #,##0.00_-;\-* #,##0.00_-;_-* &quot;-&quot;??_-;_-@_-"/>
    <numFmt numFmtId="167" formatCode="#,##0.00_ ;\-#,##0.00\ "/>
    <numFmt numFmtId="168" formatCode="_-* #,##0.00_-;\-* #,##0.00_-;_-* &quot;-&quot;_-;_-@_-"/>
    <numFmt numFmtId="169" formatCode="#,##0_ ;\-#,##0\ "/>
    <numFmt numFmtId="170" formatCode="_-* #,##0.0_-;\-* #,##0.0_-;_-* &quot;-&quot;_-;_-@_-"/>
  </numFmts>
  <fonts count="1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0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39" fontId="3" fillId="0" borderId="3" xfId="0" applyNumberFormat="1" applyFont="1" applyFill="1" applyBorder="1" applyAlignment="1">
      <alignment vertical="center"/>
    </xf>
    <xf numFmtId="39" fontId="3" fillId="0" borderId="3" xfId="0" applyNumberFormat="1" applyFont="1" applyFill="1" applyBorder="1" applyAlignment="1">
      <alignment horizontal="right" vertical="center"/>
    </xf>
    <xf numFmtId="167" fontId="3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39" fontId="2" fillId="0" borderId="3" xfId="0" applyNumberFormat="1" applyFont="1" applyFill="1" applyBorder="1" applyAlignment="1">
      <alignment vertical="center"/>
    </xf>
    <xf numFmtId="168" fontId="6" fillId="0" borderId="3" xfId="2" applyNumberFormat="1" applyFont="1" applyFill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39" fontId="2" fillId="0" borderId="3" xfId="0" applyNumberFormat="1" applyFont="1" applyFill="1" applyBorder="1" applyAlignment="1">
      <alignment horizontal="right" vertical="center"/>
    </xf>
    <xf numFmtId="168" fontId="5" fillId="0" borderId="3" xfId="2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39" fontId="5" fillId="0" borderId="3" xfId="0" applyNumberFormat="1" applyFont="1" applyFill="1" applyBorder="1" applyAlignment="1">
      <alignment vertical="center"/>
    </xf>
    <xf numFmtId="39" fontId="6" fillId="0" borderId="3" xfId="0" applyNumberFormat="1" applyFont="1" applyFill="1" applyBorder="1" applyAlignment="1">
      <alignment vertical="center"/>
    </xf>
    <xf numFmtId="39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168" fontId="3" fillId="0" borderId="3" xfId="2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68" fontId="2" fillId="0" borderId="3" xfId="2" applyNumberFormat="1" applyFont="1" applyFill="1" applyBorder="1" applyAlignment="1">
      <alignment vertical="center"/>
    </xf>
    <xf numFmtId="39" fontId="2" fillId="0" borderId="0" xfId="0" applyNumberFormat="1" applyFont="1" applyFill="1" applyAlignment="1">
      <alignment vertical="center"/>
    </xf>
    <xf numFmtId="0" fontId="5" fillId="0" borderId="0" xfId="0" applyFont="1"/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3" xfId="0" applyFont="1" applyFill="1" applyBorder="1" applyAlignment="1">
      <alignment horizontal="center" vertical="top"/>
    </xf>
    <xf numFmtId="0" fontId="5" fillId="0" borderId="3" xfId="0" applyFont="1" applyBorder="1"/>
    <xf numFmtId="39" fontId="3" fillId="0" borderId="3" xfId="0" applyNumberFormat="1" applyFont="1" applyFill="1" applyBorder="1" applyAlignment="1">
      <alignment vertical="top"/>
    </xf>
    <xf numFmtId="39" fontId="3" fillId="0" borderId="3" xfId="0" applyNumberFormat="1" applyFont="1" applyFill="1" applyBorder="1" applyAlignment="1">
      <alignment horizontal="right" vertical="top"/>
    </xf>
    <xf numFmtId="167" fontId="3" fillId="0" borderId="3" xfId="0" applyNumberFormat="1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6" fillId="0" borderId="3" xfId="0" applyFont="1" applyBorder="1"/>
    <xf numFmtId="39" fontId="2" fillId="0" borderId="3" xfId="0" applyNumberFormat="1" applyFont="1" applyFill="1" applyBorder="1" applyAlignment="1">
      <alignment vertical="top"/>
    </xf>
    <xf numFmtId="168" fontId="6" fillId="0" borderId="3" xfId="2" applyNumberFormat="1" applyFont="1" applyFill="1" applyBorder="1" applyAlignment="1">
      <alignment vertical="top"/>
    </xf>
    <xf numFmtId="167" fontId="2" fillId="0" borderId="3" xfId="0" applyNumberFormat="1" applyFont="1" applyFill="1" applyBorder="1" applyAlignment="1">
      <alignment vertical="top"/>
    </xf>
    <xf numFmtId="39" fontId="2" fillId="0" borderId="3" xfId="0" applyNumberFormat="1" applyFont="1" applyFill="1" applyBorder="1" applyAlignment="1">
      <alignment horizontal="right" vertical="top"/>
    </xf>
    <xf numFmtId="168" fontId="5" fillId="0" borderId="3" xfId="2" applyNumberFormat="1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39" fontId="5" fillId="0" borderId="3" xfId="0" applyNumberFormat="1" applyFont="1" applyFill="1" applyBorder="1" applyAlignment="1">
      <alignment vertical="top"/>
    </xf>
    <xf numFmtId="4" fontId="3" fillId="0" borderId="3" xfId="0" applyNumberFormat="1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vertical="center"/>
    </xf>
    <xf numFmtId="4" fontId="6" fillId="0" borderId="3" xfId="2" applyNumberFormat="1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horizontal="right" vertical="center"/>
    </xf>
    <xf numFmtId="4" fontId="5" fillId="0" borderId="3" xfId="2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167" fontId="6" fillId="0" borderId="3" xfId="0" applyNumberFormat="1" applyFont="1" applyFill="1" applyBorder="1" applyAlignment="1">
      <alignment vertical="center"/>
    </xf>
    <xf numFmtId="37" fontId="6" fillId="0" borderId="3" xfId="0" applyNumberFormat="1" applyFont="1" applyFill="1" applyBorder="1" applyAlignment="1">
      <alignment vertical="center"/>
    </xf>
    <xf numFmtId="169" fontId="6" fillId="0" borderId="3" xfId="0" applyNumberFormat="1" applyFont="1" applyFill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37" fontId="6" fillId="0" borderId="3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39" fontId="5" fillId="0" borderId="3" xfId="0" applyNumberFormat="1" applyFont="1" applyBorder="1" applyAlignment="1">
      <alignment vertical="center"/>
    </xf>
    <xf numFmtId="39" fontId="5" fillId="0" borderId="3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vertical="center"/>
    </xf>
    <xf numFmtId="39" fontId="5" fillId="2" borderId="3" xfId="0" applyNumberFormat="1" applyFont="1" applyFill="1" applyBorder="1" applyAlignment="1">
      <alignment vertical="center"/>
    </xf>
    <xf numFmtId="39" fontId="6" fillId="2" borderId="3" xfId="0" applyNumberFormat="1" applyFont="1" applyFill="1" applyBorder="1" applyAlignment="1">
      <alignment vertical="center"/>
    </xf>
    <xf numFmtId="39" fontId="6" fillId="0" borderId="3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43" fontId="3" fillId="0" borderId="3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39" fontId="5" fillId="0" borderId="3" xfId="0" applyNumberFormat="1" applyFont="1" applyFill="1" applyBorder="1"/>
    <xf numFmtId="39" fontId="5" fillId="0" borderId="3" xfId="0" applyNumberFormat="1" applyFont="1" applyBorder="1"/>
    <xf numFmtId="166" fontId="2" fillId="0" borderId="3" xfId="1" applyFont="1" applyFill="1" applyBorder="1" applyAlignment="1">
      <alignment vertical="center"/>
    </xf>
    <xf numFmtId="43" fontId="6" fillId="0" borderId="3" xfId="0" applyNumberFormat="1" applyFont="1" applyFill="1" applyBorder="1" applyAlignment="1">
      <alignment vertical="center"/>
    </xf>
    <xf numFmtId="2" fontId="6" fillId="0" borderId="3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39" fontId="5" fillId="0" borderId="3" xfId="0" applyNumberFormat="1" applyFont="1" applyFill="1" applyBorder="1" applyAlignment="1">
      <alignment horizontal="right" vertical="center"/>
    </xf>
    <xf numFmtId="167" fontId="5" fillId="0" borderId="3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/>
    <xf numFmtId="39" fontId="5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/>
    <xf numFmtId="39" fontId="6" fillId="0" borderId="3" xfId="0" applyNumberFormat="1" applyFont="1" applyFill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/>
    <xf numFmtId="0" fontId="6" fillId="0" borderId="0" xfId="0" applyFont="1" applyAlignment="1">
      <alignment horizontal="centerContinuous" wrapText="1"/>
    </xf>
    <xf numFmtId="0" fontId="5" fillId="0" borderId="0" xfId="0" applyFont="1" applyAlignment="1">
      <alignment horizontal="centerContinuous" wrapText="1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" fontId="5" fillId="0" borderId="3" xfId="0" applyNumberFormat="1" applyFont="1" applyBorder="1"/>
    <xf numFmtId="4" fontId="5" fillId="0" borderId="0" xfId="0" applyNumberFormat="1" applyFont="1"/>
    <xf numFmtId="4" fontId="6" fillId="0" borderId="3" xfId="0" applyNumberFormat="1" applyFont="1" applyBorder="1"/>
    <xf numFmtId="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6" xfId="0" applyFont="1" applyBorder="1"/>
    <xf numFmtId="4" fontId="6" fillId="0" borderId="7" xfId="0" applyNumberFormat="1" applyFont="1" applyBorder="1"/>
    <xf numFmtId="0" fontId="6" fillId="0" borderId="3" xfId="0" applyFont="1" applyFill="1" applyBorder="1"/>
    <xf numFmtId="165" fontId="6" fillId="0" borderId="3" xfId="0" applyNumberFormat="1" applyFont="1" applyFill="1" applyBorder="1" applyAlignment="1">
      <alignment vertical="center"/>
    </xf>
    <xf numFmtId="0" fontId="2" fillId="3" borderId="0" xfId="0" applyFont="1" applyFill="1" applyAlignment="1">
      <alignment horizontal="center" vertical="top"/>
    </xf>
    <xf numFmtId="0" fontId="3" fillId="3" borderId="0" xfId="0" applyFont="1" applyFill="1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/>
    </xf>
    <xf numFmtId="0" fontId="5" fillId="3" borderId="3" xfId="0" applyFont="1" applyFill="1" applyBorder="1"/>
    <xf numFmtId="39" fontId="3" fillId="3" borderId="3" xfId="0" applyNumberFormat="1" applyFont="1" applyFill="1" applyBorder="1" applyAlignment="1">
      <alignment vertical="top"/>
    </xf>
    <xf numFmtId="0" fontId="2" fillId="3" borderId="3" xfId="0" applyFont="1" applyFill="1" applyBorder="1" applyAlignment="1">
      <alignment horizontal="center" vertical="top"/>
    </xf>
    <xf numFmtId="0" fontId="6" fillId="3" borderId="3" xfId="0" applyFont="1" applyFill="1" applyBorder="1"/>
    <xf numFmtId="39" fontId="2" fillId="3" borderId="3" xfId="0" applyNumberFormat="1" applyFont="1" applyFill="1" applyBorder="1" applyAlignment="1">
      <alignment vertical="top"/>
    </xf>
    <xf numFmtId="0" fontId="3" fillId="3" borderId="4" xfId="0" applyFont="1" applyFill="1" applyBorder="1" applyAlignment="1">
      <alignment horizontal="center" vertical="top"/>
    </xf>
    <xf numFmtId="39" fontId="5" fillId="3" borderId="3" xfId="0" applyNumberFormat="1" applyFont="1" applyFill="1" applyBorder="1" applyAlignment="1">
      <alignment vertical="top"/>
    </xf>
    <xf numFmtId="39" fontId="6" fillId="3" borderId="3" xfId="0" applyNumberFormat="1" applyFont="1" applyFill="1" applyBorder="1" applyAlignment="1">
      <alignment vertical="center"/>
    </xf>
    <xf numFmtId="0" fontId="6" fillId="0" borderId="0" xfId="0" applyFont="1"/>
    <xf numFmtId="167" fontId="5" fillId="0" borderId="0" xfId="0" applyNumberFormat="1" applyFont="1"/>
    <xf numFmtId="4" fontId="6" fillId="0" borderId="0" xfId="0" applyNumberFormat="1" applyFont="1"/>
    <xf numFmtId="43" fontId="3" fillId="4" borderId="3" xfId="0" applyNumberFormat="1" applyFont="1" applyFill="1" applyBorder="1" applyAlignment="1">
      <alignment vertical="center"/>
    </xf>
    <xf numFmtId="167" fontId="3" fillId="4" borderId="3" xfId="0" applyNumberFormat="1" applyFont="1" applyFill="1" applyBorder="1" applyAlignment="1">
      <alignment vertical="top"/>
    </xf>
    <xf numFmtId="39" fontId="3" fillId="4" borderId="3" xfId="0" applyNumberFormat="1" applyFont="1" applyFill="1" applyBorder="1" applyAlignment="1">
      <alignment vertical="top"/>
    </xf>
    <xf numFmtId="168" fontId="5" fillId="0" borderId="0" xfId="2" applyNumberFormat="1" applyFont="1"/>
    <xf numFmtId="43" fontId="5" fillId="0" borderId="0" xfId="0" applyNumberFormat="1" applyFont="1"/>
    <xf numFmtId="43" fontId="8" fillId="0" borderId="0" xfId="0" applyNumberFormat="1" applyFont="1"/>
    <xf numFmtId="168" fontId="7" fillId="0" borderId="0" xfId="2" applyNumberFormat="1" applyFont="1"/>
    <xf numFmtId="168" fontId="8" fillId="0" borderId="0" xfId="2" applyNumberFormat="1" applyFont="1"/>
    <xf numFmtId="168" fontId="5" fillId="0" borderId="0" xfId="0" applyNumberFormat="1" applyFont="1"/>
    <xf numFmtId="168" fontId="8" fillId="0" borderId="0" xfId="0" applyNumberFormat="1" applyFont="1"/>
    <xf numFmtId="43" fontId="9" fillId="0" borderId="0" xfId="1" applyNumberFormat="1" applyFont="1"/>
    <xf numFmtId="170" fontId="5" fillId="0" borderId="0" xfId="2" applyNumberFormat="1" applyFont="1"/>
    <xf numFmtId="167" fontId="6" fillId="0" borderId="3" xfId="0" applyNumberFormat="1" applyFont="1" applyFill="1" applyBorder="1"/>
    <xf numFmtId="168" fontId="0" fillId="0" borderId="0" xfId="2" applyNumberFormat="1" applyFont="1"/>
    <xf numFmtId="170" fontId="5" fillId="0" borderId="0" xfId="0" applyNumberFormat="1" applyFont="1"/>
    <xf numFmtId="168" fontId="6" fillId="0" borderId="0" xfId="2" applyNumberFormat="1" applyFont="1"/>
    <xf numFmtId="168" fontId="6" fillId="0" borderId="0" xfId="0" applyNumberFormat="1" applyFont="1"/>
    <xf numFmtId="39" fontId="6" fillId="0" borderId="0" xfId="0" applyNumberFormat="1" applyFont="1"/>
    <xf numFmtId="4" fontId="8" fillId="2" borderId="0" xfId="0" applyNumberFormat="1" applyFont="1" applyFill="1"/>
    <xf numFmtId="0" fontId="5" fillId="2" borderId="0" xfId="0" applyFont="1" applyFill="1"/>
    <xf numFmtId="168" fontId="5" fillId="2" borderId="0" xfId="2" applyNumberFormat="1" applyFont="1" applyFill="1"/>
    <xf numFmtId="4" fontId="9" fillId="2" borderId="0" xfId="0" applyNumberFormat="1" applyFont="1" applyFill="1"/>
    <xf numFmtId="39" fontId="9" fillId="2" borderId="0" xfId="0" applyNumberFormat="1" applyFont="1" applyFill="1"/>
    <xf numFmtId="0" fontId="8" fillId="2" borderId="0" xfId="0" applyFont="1" applyFill="1"/>
    <xf numFmtId="4" fontId="6" fillId="2" borderId="0" xfId="0" applyNumberFormat="1" applyFont="1" applyFill="1"/>
    <xf numFmtId="0" fontId="7" fillId="2" borderId="0" xfId="0" applyFont="1" applyFill="1"/>
    <xf numFmtId="4" fontId="5" fillId="2" borderId="0" xfId="0" applyNumberFormat="1" applyFont="1" applyFill="1"/>
    <xf numFmtId="4" fontId="5" fillId="0" borderId="0" xfId="2" applyNumberFormat="1" applyFont="1"/>
    <xf numFmtId="39" fontId="5" fillId="0" borderId="0" xfId="0" applyNumberFormat="1" applyFont="1"/>
    <xf numFmtId="43" fontId="6" fillId="0" borderId="0" xfId="3" applyNumberFormat="1" applyFont="1" applyFill="1" applyAlignment="1">
      <alignment vertical="top"/>
    </xf>
    <xf numFmtId="168" fontId="6" fillId="2" borderId="0" xfId="2" applyNumberFormat="1" applyFont="1" applyFill="1"/>
    <xf numFmtId="43" fontId="6" fillId="0" borderId="0" xfId="0" applyNumberFormat="1" applyFont="1"/>
    <xf numFmtId="0" fontId="5" fillId="0" borderId="0" xfId="0" applyFont="1" applyAlignment="1">
      <alignment horizontal="center"/>
    </xf>
    <xf numFmtId="168" fontId="10" fillId="0" borderId="0" xfId="2" applyNumberFormat="1" applyFont="1"/>
    <xf numFmtId="43" fontId="7" fillId="0" borderId="0" xfId="0" applyNumberFormat="1" applyFont="1"/>
    <xf numFmtId="39" fontId="5" fillId="2" borderId="0" xfId="0" applyNumberFormat="1" applyFont="1" applyFill="1"/>
    <xf numFmtId="168" fontId="6" fillId="0" borderId="3" xfId="2" applyNumberFormat="1" applyFont="1" applyBorder="1" applyAlignment="1">
      <alignment vertical="center"/>
    </xf>
    <xf numFmtId="39" fontId="6" fillId="2" borderId="0" xfId="0" applyNumberFormat="1" applyFont="1" applyFill="1"/>
    <xf numFmtId="164" fontId="5" fillId="0" borderId="0" xfId="2" applyFont="1"/>
    <xf numFmtId="164" fontId="5" fillId="0" borderId="0" xfId="0" applyNumberFormat="1" applyFont="1"/>
    <xf numFmtId="0" fontId="10" fillId="0" borderId="0" xfId="0" applyFont="1" applyAlignment="1">
      <alignment horizontal="right"/>
    </xf>
    <xf numFmtId="43" fontId="10" fillId="0" borderId="0" xfId="0" applyNumberFormat="1" applyFont="1" applyAlignment="1">
      <alignment horizontal="right"/>
    </xf>
    <xf numFmtId="164" fontId="10" fillId="0" borderId="0" xfId="2" applyFont="1" applyAlignment="1">
      <alignment horizontal="right"/>
    </xf>
    <xf numFmtId="0" fontId="11" fillId="0" borderId="0" xfId="0" applyFont="1" applyAlignment="1">
      <alignment horizontal="right"/>
    </xf>
    <xf numFmtId="164" fontId="11" fillId="0" borderId="0" xfId="2" applyFont="1" applyAlignment="1">
      <alignment horizontal="right"/>
    </xf>
    <xf numFmtId="39" fontId="6" fillId="3" borderId="3" xfId="0" applyNumberFormat="1" applyFont="1" applyFill="1" applyBorder="1" applyAlignment="1">
      <alignment vertical="top"/>
    </xf>
    <xf numFmtId="39" fontId="10" fillId="0" borderId="0" xfId="0" applyNumberFormat="1" applyFont="1" applyAlignment="1">
      <alignment horizontal="right"/>
    </xf>
    <xf numFmtId="0" fontId="6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39" fontId="6" fillId="0" borderId="4" xfId="0" applyNumberFormat="1" applyFont="1" applyFill="1" applyBorder="1" applyAlignment="1">
      <alignment horizontal="center" vertical="center"/>
    </xf>
    <xf numFmtId="39" fontId="6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/>
    </xf>
  </cellXfs>
  <cellStyles count="4">
    <cellStyle name="Comma" xfId="1" builtinId="3"/>
    <cellStyle name="Comma [0]" xfId="2" builtinId="6"/>
    <cellStyle name="Normal" xfId="0" builtinId="0"/>
    <cellStyle name="Normal 1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242</xdr:row>
      <xdr:rowOff>0</xdr:rowOff>
    </xdr:from>
    <xdr:to>
      <xdr:col>0</xdr:col>
      <xdr:colOff>22860</xdr:colOff>
      <xdr:row>242</xdr:row>
      <xdr:rowOff>15240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KON%20ASET%20TETAP%20-%2012%20Maret%202021/1.%20REKON%20ASET%20DINAS%20PENDIDIKAN%20S.D.%2031%20DESEMBER%202020%20+%20APBN%20(FIX)%20+%20BOS%202020%20(10%20Februari%202020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X%204%20FEBRUARI%202021/19.%20REKON%20ASET%20DPMPTSP%20S.D.%2031%20DESEMBER%202020%20(28%20Januari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X%204%20FEBRUARI%202021/20.%20REKON%20ASET%20DINAS%20PERPUSTAKAAN%20DAN%20KEARSIPAN%20S.D.%2031%20DESEMBER%202020%20(FIX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REKON%20ASET%20TETAP%20-%2012%20Maret%202021/21.%20REKON%20ASET%20DINAS%20PARIWISATA,%20PEMUDA%20DAN%20OLAHRAGA%20S.D.%2031%20DESEMBER%202020%20(FIX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X%204%20FEBRUARI%202021/22.%20REKON%20ASET%20DINAS%20PERTANIAN%20S.d.%2031%20DESEMBER%202020%20(5%20FEBRUARI%20202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X%204%20FEBRUARI%202021/24.%20REKON%20ASET%20BADAN%20KEUANGAN%202020%20S.D.%2031%20DESEMBER%202020%20(4%20Februari%20202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X%204%20FEBRUARI%202021/25.%20REKON%20ASET%20BKPP%20S.D.%2031%20DESEMBER%202020%20(FIX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X%204%20FEBRUARI%202021/27%20REKON%20ASET%20SETWAN%20S.D.%2031%20DESEMBER%202020%20(KURANG%20BAST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X%204%20FEBRUARI%202021/28.%20REKON%20ASET%20INSPEKTORAT%20S.D.%2031%20DESEMBER%202020%20(4%20Februari%20202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X%204%20FEBRUARI%202021/30%20REKON%20ASET%20KECAMATAN%20PARON%20S.D.%2031%20DESEMBER%202020%20(FIX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X%204%20FEBRUARI%202021/31.%20REKON%20ASET%20KECAMATAN%20GENENG%20S.D.%2031%20DESEMBER%202020%20(4%20Februari%20202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X%204%20FEBRUARI%202021/2.%20REKON%20ASET%20DINAS%20KESEHATAN%20S.D.%2031%20DESEMBER%202020%20(9%20Februari%20%20202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X%204%20FEBRUARI%202021/32.%20REKON%20ASET%20KECAMATAN%20PITU%20S.D.%2031%20DESEMBER%202020%20(BAP%20DAN%20BAST%20belum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X%204%20FEBRUARI%202021/33.%20REKON%20ASET%20KECAMATAN%20GERIH%20S.D.%2031%20DESEMBER%202020%20(4%20Februari%202021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X%204%20FEBRUARI%202021/34.%20REKON%20ASET%20KECAMATAN%20PADAS%20S.D.%2031%20DESEMBER%202020%20(FIX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X%204%20FEBRUARI%202021/35.%20REKON%20ASET%20KECAMATAN%20KARANGJATI%20S.D.%2031%20DESEMBER%202020%20(4%20Februari%202021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X%204%20FEBRUARI%202021/36.%20REKON%20ASET%20KECAMATAN%20KWADUNGAN%2031%20DESEMBER%202020%20(4%20Februari%202021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X%204%20FEBRUARI%202021/37%20REKON%20ASET%20KECAMATAN%20PANGKUR%2031%20DESEMBER%202020%20(FIX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X%204%20FEBRUARI%202021/38.%20REKON%20ASET%20KECAMATAN%20BRINGIN%20S.D.%2031%20DESEMBER%202020%20(FIX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X%204%20FEBRUARI%202021/39.%20REKON%20ASET%20KEC%20KASREMAN%20S.D.%2031%20DESEMBER%202020%20(FIX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X%204%20FEBRUARI%202021/40.%20REKON%20ASET%20KECAMATAN%20NGRAMBE%20S.D.%2031%20DESEMBER%202020%20(BAP%20dan%20BAST%20belum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X%204%20FEBRUARI%202021/41.%20REKON%20ASET%20KECAMATAN%20JOGOROGO%20S.D.%2031%20DESEMBER%202020%20(FIX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X%204%20FEBRUARI%202021/3.%20REKON%20ASET%20RSUD%20dr.%20SOEROTO%2031%20DESEMBER%202020%20(27%20januari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X%204%20FEBRUARI%202021/42.%20REKON%20ASET%20KECAMATAN%20KENDAL%20S.D.%2031%20DESEMBER%202020%20(COCOK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X%204%20FEBRUARI%202021/43.%20REKON%20ASET%20KECAMATAN%20SINE%20S.D.%2031%20DESEMBER%202020%20(FIX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X%204%20FEBRUARI%202021/44.%20REKON%20ASET%20KECAMATAN%20WIDODAREN%20S.D.%2031%20DESEMBER%202020%20(COCOK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X%204%20FEBRUARI%202021/45.%20REKON%20ASET%20KECAMATAN%20KEDUNGGALAR%20DESEMBER%202020%20(BAP%20dan%20BAST%20belum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X%204%20FEBRUARI%202021/46.%20REKON%20ASET%20KECAMATAN%20MANTINGAN%20S.D.%2031%20DESEMBER%202020%20(FIX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X%204%20FEBRUARI%202021/47.%20REKON%20ASET%20KECAMATAN%20KARANGANYAR%20S.D.%2031%20DESEMBER%202020%20(FIX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EKON%20ASET%20TETAP%20-%2012%20Maret%202021/6.%20REKON%20ASET%20SATUAN%20POLISI%20PAMONG%20PRAJA%20S.D.%2031%20DESEMBER%202020%20(FIX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X%204%20FEBRUARI%202021/8.%20REKON%20ASET%20DINAS%20SOSIAL%20S.D.%2031%20DESEMBER%202020%20(Revisi%2025%20Januari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X%204%20FEBRUARI%202021/10.%20REKON%20ASET%20DINAS%20PERDAGANGAN,%20PERINDUSTRIAN%20DAN%20TENAGA%20KERJA%2031%20DESEMBER%202020%20(3%20Februari%20202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X%204%20FEBRUARI%202021/11.%20REKON%20ASET%20DP3AKB%20S.D.%2031%20DESEMBER%202020%20(FIXI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X%204%20FEBRUARI%202021/15.%20REKON%20ASET%20DINAS%20PEMBERDAYAAN%20MASYARAKAT%20DAN%20DESA%20S.D.%2031%20DESEMBER%202020%20(FIX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X%204%20FEBRUARI%202021/16.%20REKON%20ASET%20DINAS%20PERHUBUNGAN%20DESEMBER%2031%20DESEMBER%202020%20(REVISI%2025%20JANUARI%20202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RA DESEMBER 2020 "/>
      <sheetName val="LRA 31 DES"/>
      <sheetName val="Form Tanah"/>
      <sheetName val="Peralatan"/>
      <sheetName val="KIB B BOS 2020"/>
      <sheetName val="Form Gedung"/>
      <sheetName val="Form JIJ"/>
      <sheetName val="KIB E BOS 2020"/>
      <sheetName val="Asset Tetap Lainnya"/>
      <sheetName val="KDP"/>
      <sheetName val="PENGHAPUSAN SKPD"/>
      <sheetName val="Form Mutasi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PER 31 DESEMBER 2020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LRA 31 OKT 2020"/>
      <sheetName val="LRA 30 NOV 2020"/>
      <sheetName val="LRA 31 DES 2020"/>
      <sheetName val="Form Tanah"/>
      <sheetName val="Peralatan"/>
      <sheetName val="Form Gedung"/>
      <sheetName val="Form JIJ"/>
      <sheetName val="Asset Tetap Lainnya"/>
      <sheetName val="KDP"/>
      <sheetName val="PENGHAPUSAN SKPD"/>
      <sheetName val="Form Mutasi"/>
      <sheetName val="Sheet1"/>
    </sheetNames>
    <sheetDataSet>
      <sheetData sheetId="0"/>
      <sheetData sheetId="1"/>
      <sheetData sheetId="2"/>
      <sheetData sheetId="3">
        <row r="3">
          <cell r="A3" t="str">
            <v>PER 31 DESEMBER 2020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LRA 31 Des"/>
      <sheetName val="Form Tanah"/>
      <sheetName val="Peralatan"/>
      <sheetName val="Form Gedung"/>
      <sheetName val="Form JIJ"/>
      <sheetName val="Asset Tetap Lainnya"/>
      <sheetName val="KDP"/>
      <sheetName val="PENGHAPUSAN SKPD"/>
      <sheetName val="Form Mutasi"/>
    </sheetNames>
    <sheetDataSet>
      <sheetData sheetId="0"/>
      <sheetData sheetId="1">
        <row r="3">
          <cell r="A3" t="str">
            <v>PER 31 DESEMBER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LRA 31 Des"/>
      <sheetName val="Form Tanah"/>
      <sheetName val="Peralatan"/>
      <sheetName val="Form Gedung"/>
      <sheetName val="Form JIJ"/>
      <sheetName val="Form Aset Tetap Lainnya"/>
      <sheetName val="Form KDP"/>
      <sheetName val="Form PENGHAPUSAN SKPD"/>
      <sheetName val="Form Mutasi Aset Tetap"/>
    </sheetNames>
    <sheetDataSet>
      <sheetData sheetId="0"/>
      <sheetData sheetId="1">
        <row r="2">
          <cell r="A2" t="str">
            <v>DINAS PARIWISATA, PEMUDA DAN OLAHRAGA</v>
          </cell>
        </row>
      </sheetData>
      <sheetData sheetId="2"/>
      <sheetData sheetId="3"/>
      <sheetData sheetId="4">
        <row r="3">
          <cell r="A3" t="str">
            <v>PER 31 DESEMBER 2020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LRA 31 DES"/>
      <sheetName val="Form Tanah"/>
      <sheetName val="Peralatan"/>
      <sheetName val="Form Gedung"/>
      <sheetName val="Form JIJ"/>
      <sheetName val="Asset Tetap Lainnya"/>
      <sheetName val="KDP"/>
      <sheetName val="PENGHAPUSAN SKPD"/>
      <sheetName val="Form Mutasi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PER 31 DESEMBER 2020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LRA 31 OKT 2020"/>
      <sheetName val="LRA 31 DES"/>
      <sheetName val="Form Tanah"/>
      <sheetName val="Peralatan"/>
      <sheetName val="Form Gedung"/>
      <sheetName val="Form JIJ"/>
      <sheetName val="Form Aset Tetap Lainnya"/>
      <sheetName val="Form KDP"/>
      <sheetName val="Form PENGHAPUSAN SKPD"/>
      <sheetName val="Form Mutasi Aset Tetap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PER 31 DESEMBER 2020</v>
          </cell>
        </row>
      </sheetData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LRA 31 OKT 2020"/>
      <sheetName val="LRA NOV 2020"/>
      <sheetName val="LRA 31 DES 2020"/>
      <sheetName val="Form Tanah"/>
      <sheetName val="Peralatan "/>
      <sheetName val="Form Gedung"/>
      <sheetName val="Form JIJ"/>
      <sheetName val="Asset Tetap Lainnya"/>
      <sheetName val="KDP"/>
      <sheetName val="PENGHAPUSAN SKPD"/>
      <sheetName val="Form Mutasi"/>
      <sheetName val="Sheet1"/>
    </sheetNames>
    <sheetDataSet>
      <sheetData sheetId="0"/>
      <sheetData sheetId="1"/>
      <sheetData sheetId="2"/>
      <sheetData sheetId="3">
        <row r="2">
          <cell r="A2" t="str">
            <v>BADAN KEPEGAWAIAN, PENDIDIKAN DAN PELATIHAN</v>
          </cell>
        </row>
        <row r="3">
          <cell r="A3" t="str">
            <v>PER 31 DESEMBER 2020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LRA 31 Des"/>
      <sheetName val="Form Tanah"/>
      <sheetName val="Peralatan"/>
      <sheetName val="Form Gedung"/>
      <sheetName val="Form JIJ"/>
      <sheetName val="Asset Tetap Lainnya"/>
      <sheetName val="KDP"/>
      <sheetName val="PENGHAPUSAN SKPD"/>
      <sheetName val="Form Mutasi"/>
      <sheetName val="Sheet1"/>
    </sheetNames>
    <sheetDataSet>
      <sheetData sheetId="0"/>
      <sheetData sheetId="1">
        <row r="2">
          <cell r="A2" t="str">
            <v>SEKRETARIAT DPRD</v>
          </cell>
        </row>
        <row r="4">
          <cell r="A4" t="str">
            <v>PER 31 DESEMBER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LRA 31 Des"/>
      <sheetName val="Form Tanah"/>
      <sheetName val="Peralatan"/>
      <sheetName val="Form Gedung"/>
      <sheetName val="Form JIJ"/>
      <sheetName val="Asset Tetap Lainnya"/>
      <sheetName val="KDP"/>
      <sheetName val="PENGHAPUSAN SKPD"/>
      <sheetName val="Form Mutasi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PER 31 DESEMBER 2020</v>
          </cell>
        </row>
      </sheetData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LRA 31 DES"/>
      <sheetName val="Form Tanah"/>
      <sheetName val="Peralatan"/>
      <sheetName val="Form Gedung"/>
      <sheetName val="Form JIJ"/>
      <sheetName val="Form Aset Tetap Lainnya"/>
      <sheetName val="Form KDP"/>
      <sheetName val="Form PENGHAPUSAN SKPD"/>
      <sheetName val="Form Mutasi Aset Tetap"/>
      <sheetName val="Sheet1"/>
    </sheetNames>
    <sheetDataSet>
      <sheetData sheetId="0"/>
      <sheetData sheetId="1"/>
      <sheetData sheetId="2"/>
      <sheetData sheetId="3">
        <row r="3">
          <cell r="A3" t="str">
            <v>PER  31 DESEMBER 2020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LRA 31 DESEMBER"/>
      <sheetName val="Form Tanah"/>
      <sheetName val="Peralatan"/>
      <sheetName val="Form Gedung"/>
      <sheetName val="Form JIJ"/>
      <sheetName val="Asset Tetap Lainnya"/>
      <sheetName val="KDP"/>
      <sheetName val="PENGHAPUSAN SKPD"/>
      <sheetName val="Form Mutasi"/>
      <sheetName val="Sheet1"/>
    </sheetNames>
    <sheetDataSet>
      <sheetData sheetId="0"/>
      <sheetData sheetId="1">
        <row r="2">
          <cell r="A2" t="str">
            <v>KECAMATAN GENENG</v>
          </cell>
        </row>
      </sheetData>
      <sheetData sheetId="2">
        <row r="3">
          <cell r="A3" t="str">
            <v>PER 31 DESEMBER 2020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RA TRIWULAN 3"/>
      <sheetName val="LRA 31 Des"/>
      <sheetName val="Form Tanah"/>
      <sheetName val="Peralatan"/>
      <sheetName val="Form Gedung"/>
      <sheetName val="Form JIJ"/>
      <sheetName val="Asset Tetap Lainnya"/>
      <sheetName val="KDP"/>
      <sheetName val="PENGHAPUSAN SKPD"/>
      <sheetName val="Form Mutasi"/>
    </sheetNames>
    <sheetDataSet>
      <sheetData sheetId="0"/>
      <sheetData sheetId="1"/>
      <sheetData sheetId="2">
        <row r="2">
          <cell r="A2" t="str">
            <v>DINAS KESEHATAN</v>
          </cell>
        </row>
      </sheetData>
      <sheetData sheetId="3"/>
      <sheetData sheetId="4"/>
      <sheetData sheetId="5"/>
      <sheetData sheetId="6"/>
      <sheetData sheetId="7"/>
      <sheetData sheetId="8">
        <row r="3">
          <cell r="A3" t="str">
            <v>PER 31 DESEMBER 2020</v>
          </cell>
        </row>
      </sheetData>
      <sheetData sheetId="9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LRA 31 DES"/>
      <sheetName val="Form Tanah"/>
      <sheetName val="Peralatan"/>
      <sheetName val="Form Gedung"/>
      <sheetName val="Form JIJ"/>
      <sheetName val="Asset Tetap Lainnya"/>
      <sheetName val="KDP"/>
      <sheetName val="PENGHAPUSAN SKPD"/>
      <sheetName val="Form Mutasi"/>
      <sheetName val="Sheet1"/>
    </sheetNames>
    <sheetDataSet>
      <sheetData sheetId="0"/>
      <sheetData sheetId="1">
        <row r="2">
          <cell r="A2" t="str">
            <v>KECAMATAN PITU</v>
          </cell>
        </row>
        <row r="3">
          <cell r="A3" t="str">
            <v>PER 31 DESEMBER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LRA 31 Des"/>
      <sheetName val="Tanah"/>
      <sheetName val="Meubel &amp; Peralatan"/>
      <sheetName val="Gedung &amp; Bangunan"/>
      <sheetName val="Jalan, Jembatan &amp; Irigasi "/>
      <sheetName val="Tetap Lainnya"/>
      <sheetName val="Konstruksi dalam Pengerjaan"/>
      <sheetName val="PENGHAPUSAN INTRAKOMPTABLE"/>
      <sheetName val="FORM MUTASI ASET"/>
    </sheetNames>
    <sheetDataSet>
      <sheetData sheetId="0"/>
      <sheetData sheetId="1"/>
      <sheetData sheetId="2"/>
      <sheetData sheetId="3"/>
      <sheetData sheetId="4">
        <row r="3">
          <cell r="A3" t="str">
            <v>PER 31 DESEMBER 2020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LRA 31 DES"/>
      <sheetName val="Form Tanah"/>
      <sheetName val="Peralatan"/>
      <sheetName val="Form Gedung"/>
      <sheetName val="Form JIJ"/>
      <sheetName val="Asset Tetap Lainnya"/>
      <sheetName val="KDP"/>
      <sheetName val="PENGHAPUSAN SKPD"/>
      <sheetName val="Form Mutasi"/>
      <sheetName val="Sheet1"/>
      <sheetName val="Sheet2"/>
    </sheetNames>
    <sheetDataSet>
      <sheetData sheetId="0"/>
      <sheetData sheetId="1">
        <row r="3">
          <cell r="A3" t="str">
            <v>PER 31 DESEMBER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....  L R A ....."/>
      <sheetName val="Form Tanah"/>
      <sheetName val="Peralatan"/>
      <sheetName val="Form Gedung"/>
      <sheetName val="Form JIJ"/>
      <sheetName val="Asset Tetap Lainnya"/>
      <sheetName val="KDP"/>
      <sheetName val="PENGHAPUSAN SKPD"/>
      <sheetName val="Form Mutasi"/>
    </sheetNames>
    <sheetDataSet>
      <sheetData sheetId="0"/>
      <sheetData sheetId="1">
        <row r="2">
          <cell r="A2" t="str">
            <v>KECAMATAN KARANGJATI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LRA 31 DES"/>
      <sheetName val="Form Tanah"/>
      <sheetName val="Peralatan"/>
      <sheetName val="Form Gedung"/>
      <sheetName val="Form JIJ"/>
      <sheetName val="Asset Tetap Lainnya"/>
      <sheetName val="KDP"/>
      <sheetName val="PENGHAPUSAN SKPD"/>
      <sheetName val="Form Mutasi"/>
      <sheetName val="Sheet1"/>
    </sheetNames>
    <sheetDataSet>
      <sheetData sheetId="0"/>
      <sheetData sheetId="1">
        <row r="2">
          <cell r="A2" t="str">
            <v>KECAMATAN KWADUNGAN</v>
          </cell>
        </row>
        <row r="4">
          <cell r="A4" t="str">
            <v>PER 31 DESEMBER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LRA 31 DES"/>
      <sheetName val="Form Tanah"/>
      <sheetName val="Peralatan"/>
      <sheetName val="Form Gedung"/>
      <sheetName val="Form JIJ"/>
      <sheetName val="Asset Tetap Lainnya"/>
      <sheetName val="KDP"/>
      <sheetName val="PENGHAPUSAN SKPD"/>
      <sheetName val="Form Mutasi"/>
      <sheetName val="Sheet1"/>
    </sheetNames>
    <sheetDataSet>
      <sheetData sheetId="0"/>
      <sheetData sheetId="1">
        <row r="4">
          <cell r="A4" t="str">
            <v>PER 31 DESEMBER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LRA 30 NOVEMBER 2020"/>
      <sheetName val="LRA 31 DES"/>
      <sheetName val="Form Tanah"/>
      <sheetName val="Peralatan"/>
      <sheetName val="Form Gedung"/>
      <sheetName val="Form JIJ"/>
      <sheetName val="Asset Tetap Lainnya"/>
      <sheetName val="KDP"/>
      <sheetName val="PENGHAPUSAN SKPD"/>
      <sheetName val="Form Mutasi"/>
      <sheetName val="Sheet1"/>
    </sheetNames>
    <sheetDataSet>
      <sheetData sheetId="0"/>
      <sheetData sheetId="1"/>
      <sheetData sheetId="2">
        <row r="2">
          <cell r="A2" t="str">
            <v>KECAMATAN BRINGIN</v>
          </cell>
        </row>
        <row r="4">
          <cell r="A4" t="str">
            <v>PER 31 DESEMBER 2020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LRA 31 DES"/>
      <sheetName val="Form Tanah"/>
      <sheetName val="FORM Meubel dan Peralatan"/>
      <sheetName val="Form Gedung dan Bangunan"/>
      <sheetName val="Form JI"/>
      <sheetName val="Form Asset Tetap Lainnya"/>
      <sheetName val="KDP"/>
      <sheetName val="PENGHAPUSAN SKPD"/>
      <sheetName val="Form Mutasi"/>
    </sheetNames>
    <sheetDataSet>
      <sheetData sheetId="0"/>
      <sheetData sheetId="1"/>
      <sheetData sheetId="2">
        <row r="3">
          <cell r="A3" t="str">
            <v>PER 31 DESEMBER 2020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LRA 31 Des"/>
      <sheetName val="Form Tanah"/>
      <sheetName val="FORM Meubel dan Peralatan"/>
      <sheetName val="Form Gedung dan Bangunan"/>
      <sheetName val="Form JI"/>
      <sheetName val="Form Asset Tetap Lainnya"/>
      <sheetName val="KDP"/>
      <sheetName val="PENGHAPUSAN SKPD"/>
      <sheetName val="Form Mutasi"/>
    </sheetNames>
    <sheetDataSet>
      <sheetData sheetId="0"/>
      <sheetData sheetId="1">
        <row r="2">
          <cell r="A2" t="str">
            <v>KECAMATAN NGRAMBE</v>
          </cell>
        </row>
        <row r="3">
          <cell r="A3" t="str">
            <v>PER 31 DESEMBER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LRA 31 DES"/>
      <sheetName val="Form Tanah"/>
      <sheetName val="Form Peralatan"/>
      <sheetName val="Form Gedung"/>
      <sheetName val="Form JIJ"/>
      <sheetName val="Form Asset Tetap Lainnya"/>
      <sheetName val="Form KDP"/>
      <sheetName val="PENGHAPUSAN SKPD"/>
      <sheetName val="Form Mutasi"/>
    </sheetNames>
    <sheetDataSet>
      <sheetData sheetId="0"/>
      <sheetData sheetId="1">
        <row r="2">
          <cell r="A2" t="str">
            <v>KECAMATAN JOGOROGO</v>
          </cell>
        </row>
        <row r="3">
          <cell r="A3" t="str">
            <v>PER 31 DESEMBER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RA"/>
      <sheetName val="LRA 31 DES"/>
      <sheetName val="Form Tanah"/>
      <sheetName val="Form Peralatan"/>
      <sheetName val="Form Gedung"/>
      <sheetName val="Form JIJ"/>
      <sheetName val="Form Asset Tetap Lainnya"/>
      <sheetName val="Form KDP"/>
      <sheetName val="PENGHAPUSAN SKPD"/>
      <sheetName val="Form Mutasi"/>
    </sheetNames>
    <sheetDataSet>
      <sheetData sheetId="0"/>
      <sheetData sheetId="1"/>
      <sheetData sheetId="2">
        <row r="2">
          <cell r="A2" t="str">
            <v>RSUD dr. SOEROTO</v>
          </cell>
        </row>
        <row r="3">
          <cell r="A3" t="str">
            <v>PER 31 DESEMBER 2020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LRA 31 DES"/>
      <sheetName val="Form Tanah"/>
      <sheetName val="Form Peralatan"/>
      <sheetName val="Form Gedung"/>
      <sheetName val="Form JIJ"/>
      <sheetName val="Form Asset Tetap Lainnya"/>
      <sheetName val="Form KDP"/>
      <sheetName val="PENGHAPUSAN SKPD"/>
      <sheetName val="Form Mutasi"/>
    </sheetNames>
    <sheetDataSet>
      <sheetData sheetId="0"/>
      <sheetData sheetId="1">
        <row r="2">
          <cell r="A2" t="str">
            <v>KECAMATAN KENDAL</v>
          </cell>
        </row>
      </sheetData>
      <sheetData sheetId="2"/>
      <sheetData sheetId="3"/>
      <sheetData sheetId="4"/>
      <sheetData sheetId="5"/>
      <sheetData sheetId="6"/>
      <sheetData sheetId="7">
        <row r="3">
          <cell r="A3" t="str">
            <v>PER 31 DESEMBER 2020</v>
          </cell>
        </row>
      </sheetData>
      <sheetData sheetId="8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LRA 30 NOVEMBER"/>
      <sheetName val="Form Tanah"/>
      <sheetName val="Form Peralatan"/>
      <sheetName val="Form Gedung"/>
      <sheetName val="Form JIJ"/>
      <sheetName val="Form Asset Tetap Lainnya"/>
      <sheetName val="PENGHAPUSAN SKPD"/>
      <sheetName val="Form KDP"/>
      <sheetName val="Form Mutasi"/>
    </sheetNames>
    <sheetDataSet>
      <sheetData sheetId="0"/>
      <sheetData sheetId="1">
        <row r="3">
          <cell r="A3" t="str">
            <v>PER 31 DESEMBER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LRA 30 NOVEMBER 2020"/>
      <sheetName val="Form Tanah"/>
      <sheetName val="Form Peralatan"/>
      <sheetName val="Form Gedung"/>
      <sheetName val="Form JIJ"/>
      <sheetName val="Form Asset Tetap Lainnya"/>
      <sheetName val="Form KDP"/>
      <sheetName val="PENGHAPUSAN SKPD"/>
      <sheetName val="Form Mutasi"/>
    </sheetNames>
    <sheetDataSet>
      <sheetData sheetId="0"/>
      <sheetData sheetId="1">
        <row r="3">
          <cell r="A3" t="str">
            <v>PER 31 DESEMBER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LRA 31 DES"/>
      <sheetName val="Form Tanah"/>
      <sheetName val="Peralatan"/>
      <sheetName val="Form Gedung"/>
      <sheetName val="Form JIJ"/>
      <sheetName val="Form Aset Tetap Lainnya"/>
      <sheetName val="Form KDP"/>
      <sheetName val="Form PENGHAPUSAN SKPD"/>
      <sheetName val="Form Mutasi Aset Tetap"/>
      <sheetName val="Sheet1"/>
      <sheetName val="Sheet3"/>
    </sheetNames>
    <sheetDataSet>
      <sheetData sheetId="0"/>
      <sheetData sheetId="1"/>
      <sheetData sheetId="2"/>
      <sheetData sheetId="3">
        <row r="3">
          <cell r="A3" t="str">
            <v>PER 31 DESEMBER 2020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LRA 30 NOVEMBER 2020"/>
      <sheetName val="Form Tanah"/>
      <sheetName val="Peralatan"/>
      <sheetName val="Form Gedung"/>
      <sheetName val="Form JIJ"/>
      <sheetName val="Asset Tetap Lainnya"/>
      <sheetName val="KDP"/>
      <sheetName val="PENGHAPUSAN SKPD"/>
      <sheetName val="Form Mutasi"/>
      <sheetName val="Sheet1"/>
      <sheetName val="Sheet2"/>
    </sheetNames>
    <sheetDataSet>
      <sheetData sheetId="0"/>
      <sheetData sheetId="1">
        <row r="3">
          <cell r="A3" t="str">
            <v>PER 31 DESEMBER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Form Tanah"/>
      <sheetName val="Form Peralatan"/>
      <sheetName val="Form Gedung"/>
      <sheetName val="Form JIJ"/>
      <sheetName val="Form Asset Tetap Lainnya"/>
      <sheetName val="Form KDP"/>
      <sheetName val="PENGHAPUSAN SKPD"/>
      <sheetName val="Form Mutasi"/>
    </sheetNames>
    <sheetDataSet>
      <sheetData sheetId="0">
        <row r="3">
          <cell r="A3" t="str">
            <v>PER 31 DESEMBER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RA 31 DES"/>
      <sheetName val="Form Tanah"/>
      <sheetName val="Peralatan"/>
      <sheetName val="Form Gedung"/>
      <sheetName val="Form JIJ"/>
      <sheetName val="Form Aset Tetap Lainnya"/>
      <sheetName val="Form KDP"/>
      <sheetName val="Form PENGHAPUSAN SKPD"/>
      <sheetName val="Form Mutasi Aset Tetap"/>
    </sheetNames>
    <sheetDataSet>
      <sheetData sheetId="0"/>
      <sheetData sheetId="1"/>
      <sheetData sheetId="2"/>
      <sheetData sheetId="3"/>
      <sheetData sheetId="4">
        <row r="3">
          <cell r="A3" t="str">
            <v>PER 31 DESEMBER 2020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LRA 31 DES"/>
      <sheetName val="Form Tanah"/>
      <sheetName val="Peralatan"/>
      <sheetName val="Form Gedung"/>
      <sheetName val="Form JIJ"/>
      <sheetName val="Asset Tetap Lainnya"/>
      <sheetName val="KDP"/>
      <sheetName val="PENGHAPUSAN SKPD"/>
      <sheetName val="Form Mutasi"/>
      <sheetName val="Sheet1"/>
    </sheetNames>
    <sheetDataSet>
      <sheetData sheetId="0"/>
      <sheetData sheetId="1"/>
      <sheetData sheetId="2">
        <row r="3">
          <cell r="A3" t="str">
            <v>PER 31 DESEMBER 2020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M PKL"/>
      <sheetName val="LRA 31 DES"/>
      <sheetName val="Form Tanah"/>
      <sheetName val="Peralatan"/>
      <sheetName val="BM Konstruksi Pasar"/>
      <sheetName val="Form Gedung"/>
      <sheetName val="Form JIJ"/>
      <sheetName val="Form Aset Tetap Lainnya"/>
      <sheetName val="Form KDP"/>
      <sheetName val="Form PENGHAPUSAN SKPD"/>
      <sheetName val="Form Mutasi Aset Tetap"/>
    </sheetNames>
    <sheetDataSet>
      <sheetData sheetId="0"/>
      <sheetData sheetId="1"/>
      <sheetData sheetId="2">
        <row r="3">
          <cell r="A3" t="str">
            <v>PER 31 DESEMBER 2020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LRA 31 DES"/>
      <sheetName val="Form Tanah"/>
      <sheetName val="Peralatan"/>
      <sheetName val="Form Gedung"/>
      <sheetName val="Form JIJ"/>
      <sheetName val="Asset Tetap Lainnya"/>
      <sheetName val="KDP"/>
      <sheetName val="PENGHAPUSAN SKPD"/>
      <sheetName val="Form Mutasi"/>
      <sheetName val="Sheet1"/>
    </sheetNames>
    <sheetDataSet>
      <sheetData sheetId="0"/>
      <sheetData sheetId="1">
        <row r="3">
          <cell r="A3" t="str">
            <v>PER 31 DESEMBER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LRA 31 DES"/>
      <sheetName val="Form Tanah"/>
      <sheetName val="Peralatan"/>
      <sheetName val="Form Gedung"/>
      <sheetName val="Form JIJ"/>
      <sheetName val="Form Aset Tetap Lainnya"/>
      <sheetName val="Form KDP"/>
      <sheetName val="Form PENGHAPUSAN SKPD"/>
      <sheetName val="Form Mutasi Aset Tetap"/>
      <sheetName val="Sheet1"/>
    </sheetNames>
    <sheetDataSet>
      <sheetData sheetId="0"/>
      <sheetData sheetId="1">
        <row r="3">
          <cell r="A3" t="str">
            <v>PER 31 DESEMBER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LRA 31 Des 2020"/>
      <sheetName val="Form Tanah"/>
      <sheetName val="Peralatan"/>
      <sheetName val="Form Gedung"/>
      <sheetName val="Form JIJ"/>
      <sheetName val="Asset Tetap Lainnya"/>
      <sheetName val="KDP"/>
      <sheetName val="PENGHAPUSAN SKPD"/>
      <sheetName val="Form Mutasi"/>
      <sheetName val="Sheet1"/>
    </sheetNames>
    <sheetDataSet>
      <sheetData sheetId="0"/>
      <sheetData sheetId="1">
        <row r="2">
          <cell r="A2" t="str">
            <v>DINAS PERHUBUNGAN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</row>
        <row r="3">
          <cell r="A3" t="str">
            <v>PER 31 DESEMBER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80"/>
  <sheetViews>
    <sheetView tabSelected="1" topLeftCell="D1137" zoomScale="83" zoomScaleNormal="83" workbookViewId="0">
      <selection activeCell="J7" sqref="J7"/>
    </sheetView>
  </sheetViews>
  <sheetFormatPr defaultRowHeight="15"/>
  <cols>
    <col min="1" max="1" width="8.88671875" style="29"/>
    <col min="2" max="2" width="45.44140625" style="29" customWidth="1"/>
    <col min="3" max="3" width="24.6640625" style="29" customWidth="1"/>
    <col min="4" max="4" width="23.6640625" style="29" customWidth="1"/>
    <col min="5" max="5" width="26.5546875" style="29" customWidth="1"/>
    <col min="6" max="6" width="23.44140625" style="29" customWidth="1"/>
    <col min="7" max="7" width="18.109375" style="29" customWidth="1"/>
    <col min="8" max="8" width="24.88671875" style="29" customWidth="1"/>
    <col min="9" max="9" width="21.44140625" style="29" customWidth="1"/>
    <col min="10" max="10" width="26" style="29" customWidth="1"/>
    <col min="11" max="11" width="25.33203125" style="29" customWidth="1"/>
    <col min="12" max="12" width="15.88671875" style="29" customWidth="1"/>
    <col min="13" max="13" width="23.33203125" style="29" customWidth="1"/>
    <col min="14" max="14" width="24.88671875" style="29" customWidth="1"/>
    <col min="15" max="15" width="23.44140625" style="29" customWidth="1"/>
    <col min="16" max="16" width="30.6640625" style="29" customWidth="1"/>
    <col min="17" max="17" width="23.21875" style="29" customWidth="1"/>
    <col min="18" max="18" width="21.109375" style="29" bestFit="1" customWidth="1"/>
    <col min="19" max="19" width="31.5546875" style="29" customWidth="1"/>
    <col min="20" max="20" width="21.77734375" style="29" bestFit="1" customWidth="1"/>
    <col min="21" max="16384" width="8.88671875" style="29"/>
  </cols>
  <sheetData>
    <row r="1" spans="1:14" ht="15.6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4" ht="15.6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4" ht="15.6">
      <c r="A3" s="191" t="str">
        <f>[1]Peralatan!$A$3</f>
        <v>PER 31 DESEMBER 2020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4" ht="15.6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4" ht="46.8">
      <c r="A5" s="186" t="s">
        <v>2</v>
      </c>
      <c r="B5" s="186" t="s">
        <v>7</v>
      </c>
      <c r="C5" s="3" t="s">
        <v>16</v>
      </c>
      <c r="D5" s="3" t="s">
        <v>18</v>
      </c>
      <c r="E5" s="3" t="s">
        <v>20</v>
      </c>
      <c r="F5" s="3" t="s">
        <v>22</v>
      </c>
      <c r="G5" s="3" t="s">
        <v>24</v>
      </c>
      <c r="H5" s="3" t="s">
        <v>26</v>
      </c>
      <c r="I5" s="3" t="s">
        <v>28</v>
      </c>
      <c r="J5" s="3" t="s">
        <v>16</v>
      </c>
      <c r="K5" s="3" t="s">
        <v>31</v>
      </c>
    </row>
    <row r="6" spans="1:14" ht="15.6">
      <c r="A6" s="187"/>
      <c r="B6" s="187"/>
      <c r="C6" s="4">
        <v>2019</v>
      </c>
      <c r="D6" s="4">
        <f>+C6</f>
        <v>2019</v>
      </c>
      <c r="E6" s="4">
        <f>+D6</f>
        <v>2019</v>
      </c>
      <c r="F6" s="4">
        <v>2020</v>
      </c>
      <c r="G6" s="4">
        <f>+F6</f>
        <v>2020</v>
      </c>
      <c r="H6" s="4">
        <f>+G6</f>
        <v>2020</v>
      </c>
      <c r="I6" s="4">
        <f>+H6</f>
        <v>2020</v>
      </c>
      <c r="J6" s="4">
        <f>+I6</f>
        <v>2020</v>
      </c>
      <c r="K6" s="4">
        <f>+J6</f>
        <v>2020</v>
      </c>
    </row>
    <row r="7" spans="1:14" ht="15.6">
      <c r="A7" s="23" t="s">
        <v>3</v>
      </c>
      <c r="B7" s="23" t="s">
        <v>8</v>
      </c>
      <c r="C7" s="23" t="s">
        <v>17</v>
      </c>
      <c r="D7" s="23" t="s">
        <v>19</v>
      </c>
      <c r="E7" s="23" t="s">
        <v>21</v>
      </c>
      <c r="F7" s="23" t="s">
        <v>23</v>
      </c>
      <c r="G7" s="23" t="s">
        <v>25</v>
      </c>
      <c r="H7" s="23" t="s">
        <v>27</v>
      </c>
      <c r="I7" s="23" t="s">
        <v>29</v>
      </c>
      <c r="J7" s="23" t="s">
        <v>30</v>
      </c>
      <c r="K7" s="23" t="s">
        <v>32</v>
      </c>
    </row>
    <row r="8" spans="1:14">
      <c r="A8" s="6">
        <v>1</v>
      </c>
      <c r="B8" s="7" t="s">
        <v>9</v>
      </c>
      <c r="C8" s="8">
        <v>46861226275</v>
      </c>
      <c r="D8" s="8">
        <f>C8-E8</f>
        <v>0</v>
      </c>
      <c r="E8" s="8">
        <v>46861226275</v>
      </c>
      <c r="F8" s="9">
        <v>0</v>
      </c>
      <c r="G8" s="9">
        <v>0</v>
      </c>
      <c r="H8" s="8">
        <v>1653880000</v>
      </c>
      <c r="I8" s="8">
        <v>0</v>
      </c>
      <c r="J8" s="10">
        <f>C8+F8-G8+H8-I8</f>
        <v>48515106275</v>
      </c>
      <c r="K8" s="8">
        <f t="shared" ref="K8:K17" si="0">E8+H8-I8</f>
        <v>48515106275</v>
      </c>
      <c r="N8" s="138"/>
    </row>
    <row r="9" spans="1:14">
      <c r="A9" s="6">
        <v>2</v>
      </c>
      <c r="B9" s="7" t="s">
        <v>10</v>
      </c>
      <c r="C9" s="8">
        <v>98595653527.220047</v>
      </c>
      <c r="D9" s="8">
        <f>C9-E9</f>
        <v>13550433976.119995</v>
      </c>
      <c r="E9" s="8">
        <v>85045219551.100052</v>
      </c>
      <c r="F9" s="8">
        <v>219162523</v>
      </c>
      <c r="G9" s="8">
        <v>0</v>
      </c>
      <c r="H9" s="8">
        <v>32623514723.999992</v>
      </c>
      <c r="I9" s="8">
        <v>0</v>
      </c>
      <c r="J9" s="10">
        <f t="shared" ref="J9:J17" si="1">C9+F9-G9+H9-I9</f>
        <v>131438330774.22003</v>
      </c>
      <c r="K9" s="8">
        <f t="shared" si="0"/>
        <v>117668734275.10004</v>
      </c>
    </row>
    <row r="10" spans="1:14" ht="15.6">
      <c r="A10" s="11"/>
      <c r="B10" s="12" t="s">
        <v>11</v>
      </c>
      <c r="C10" s="13"/>
      <c r="D10" s="14"/>
      <c r="E10" s="13">
        <v>62592021511.974968</v>
      </c>
      <c r="F10" s="13"/>
      <c r="G10" s="13"/>
      <c r="H10" s="13">
        <v>17377785050.27766</v>
      </c>
      <c r="I10" s="13">
        <v>0</v>
      </c>
      <c r="J10" s="15"/>
      <c r="K10" s="13">
        <f>SUM(E10+H10)</f>
        <v>79969806562.252625</v>
      </c>
      <c r="M10" s="138" t="s">
        <v>96</v>
      </c>
      <c r="N10" s="138">
        <v>17275227430.278416</v>
      </c>
    </row>
    <row r="11" spans="1:14">
      <c r="A11" s="6">
        <v>3</v>
      </c>
      <c r="B11" s="7" t="s">
        <v>12</v>
      </c>
      <c r="C11" s="8">
        <v>494998895412.15723</v>
      </c>
      <c r="D11" s="8">
        <f>C11-E11</f>
        <v>672672750</v>
      </c>
      <c r="E11" s="8">
        <v>494326222662.15723</v>
      </c>
      <c r="F11" s="8">
        <v>0</v>
      </c>
      <c r="G11" s="8">
        <v>0</v>
      </c>
      <c r="H11" s="8">
        <v>45308101254.419075</v>
      </c>
      <c r="I11" s="8">
        <v>0</v>
      </c>
      <c r="J11" s="10">
        <f t="shared" si="1"/>
        <v>540306996666.57629</v>
      </c>
      <c r="K11" s="8">
        <f t="shared" si="0"/>
        <v>539634323916.57629</v>
      </c>
      <c r="M11" s="29" t="s">
        <v>98</v>
      </c>
      <c r="N11" s="138">
        <v>102557619.999245</v>
      </c>
    </row>
    <row r="12" spans="1:14" ht="15.6">
      <c r="A12" s="11"/>
      <c r="B12" s="12" t="s">
        <v>11</v>
      </c>
      <c r="C12" s="13"/>
      <c r="D12" s="14"/>
      <c r="E12" s="13">
        <v>104513181568.45</v>
      </c>
      <c r="F12" s="13"/>
      <c r="G12" s="13"/>
      <c r="H12" s="13">
        <v>10677791226.06189</v>
      </c>
      <c r="I12" s="13">
        <v>0</v>
      </c>
      <c r="J12" s="15"/>
      <c r="K12" s="13">
        <f>SUM(E12+H12-J12)</f>
        <v>115190972794.51189</v>
      </c>
    </row>
    <row r="13" spans="1:14">
      <c r="A13" s="6">
        <v>4</v>
      </c>
      <c r="B13" s="7" t="s">
        <v>13</v>
      </c>
      <c r="C13" s="8">
        <v>613267195</v>
      </c>
      <c r="D13" s="8">
        <f>C13-E13</f>
        <v>0</v>
      </c>
      <c r="E13" s="8">
        <v>613267195</v>
      </c>
      <c r="F13" s="9">
        <v>0</v>
      </c>
      <c r="G13" s="9">
        <v>0</v>
      </c>
      <c r="H13" s="8">
        <v>0</v>
      </c>
      <c r="I13" s="8">
        <v>0</v>
      </c>
      <c r="J13" s="10">
        <f t="shared" si="1"/>
        <v>613267195</v>
      </c>
      <c r="K13" s="8">
        <f t="shared" si="0"/>
        <v>613267195</v>
      </c>
      <c r="N13" s="143">
        <f>SUM(N10:N12)</f>
        <v>17377785050.27766</v>
      </c>
    </row>
    <row r="14" spans="1:14" ht="15.6">
      <c r="A14" s="11"/>
      <c r="B14" s="12" t="s">
        <v>11</v>
      </c>
      <c r="C14" s="13"/>
      <c r="D14" s="14"/>
      <c r="E14" s="13">
        <v>73547349.800000012</v>
      </c>
      <c r="F14" s="16"/>
      <c r="G14" s="16"/>
      <c r="H14" s="13">
        <v>12265343.9</v>
      </c>
      <c r="I14" s="13">
        <v>0</v>
      </c>
      <c r="J14" s="15"/>
      <c r="K14" s="13">
        <f>SUM(E14+H14-J14)</f>
        <v>85812693.700000018</v>
      </c>
      <c r="M14" s="138"/>
      <c r="N14" s="139"/>
    </row>
    <row r="15" spans="1:14">
      <c r="A15" s="6">
        <v>5</v>
      </c>
      <c r="B15" s="7" t="s">
        <v>14</v>
      </c>
      <c r="C15" s="8">
        <v>86833519729.439926</v>
      </c>
      <c r="D15" s="8">
        <f>C15-E15</f>
        <v>268956128.57142639</v>
      </c>
      <c r="E15" s="8">
        <v>86564563600.8685</v>
      </c>
      <c r="F15" s="8">
        <v>17912400</v>
      </c>
      <c r="G15" s="8">
        <v>0</v>
      </c>
      <c r="H15" s="8">
        <v>7033076421</v>
      </c>
      <c r="I15" s="8">
        <v>0</v>
      </c>
      <c r="J15" s="10">
        <f t="shared" si="1"/>
        <v>93884508550.439926</v>
      </c>
      <c r="K15" s="8">
        <f t="shared" si="0"/>
        <v>93597640021.8685</v>
      </c>
    </row>
    <row r="16" spans="1:14" ht="15.6">
      <c r="A16" s="6"/>
      <c r="B16" s="12" t="s">
        <v>11</v>
      </c>
      <c r="C16" s="8"/>
      <c r="D16" s="17"/>
      <c r="E16" s="13">
        <v>16336598219.747086</v>
      </c>
      <c r="F16" s="8"/>
      <c r="G16" s="8"/>
      <c r="H16" s="13">
        <v>976361654.11334872</v>
      </c>
      <c r="I16" s="8">
        <v>0</v>
      </c>
      <c r="J16" s="10"/>
      <c r="K16" s="13">
        <f>SUM(E16+H16-J16)</f>
        <v>17312959873.860435</v>
      </c>
    </row>
    <row r="17" spans="1:14">
      <c r="A17" s="6">
        <v>6</v>
      </c>
      <c r="B17" s="7" t="s">
        <v>15</v>
      </c>
      <c r="C17" s="8">
        <v>0</v>
      </c>
      <c r="D17" s="8">
        <f>C17-E17</f>
        <v>0</v>
      </c>
      <c r="E17" s="8">
        <v>0</v>
      </c>
      <c r="F17" s="9">
        <v>0</v>
      </c>
      <c r="G17" s="9">
        <v>0</v>
      </c>
      <c r="H17" s="8">
        <v>0</v>
      </c>
      <c r="I17" s="8">
        <v>0</v>
      </c>
      <c r="J17" s="10">
        <f t="shared" si="1"/>
        <v>0</v>
      </c>
      <c r="K17" s="8">
        <f t="shared" si="0"/>
        <v>0</v>
      </c>
    </row>
    <row r="18" spans="1:14" ht="15.6">
      <c r="A18" s="18"/>
      <c r="B18" s="12"/>
      <c r="C18" s="8"/>
      <c r="D18" s="19"/>
      <c r="E18" s="8"/>
      <c r="F18" s="8"/>
      <c r="G18" s="8"/>
      <c r="H18" s="8"/>
      <c r="I18" s="8"/>
      <c r="J18" s="8"/>
      <c r="K18" s="8"/>
    </row>
    <row r="19" spans="1:14" ht="15.6">
      <c r="A19" s="188" t="s">
        <v>4</v>
      </c>
      <c r="B19" s="188"/>
      <c r="C19" s="20">
        <f t="shared" ref="C19:K19" si="2">+C8+C9+C11+C13+C15+C17</f>
        <v>727902562138.81714</v>
      </c>
      <c r="D19" s="20">
        <f t="shared" si="2"/>
        <v>14492062854.691422</v>
      </c>
      <c r="E19" s="20">
        <f t="shared" si="2"/>
        <v>713410499284.12585</v>
      </c>
      <c r="F19" s="20">
        <f t="shared" si="2"/>
        <v>237074923</v>
      </c>
      <c r="G19" s="20">
        <f t="shared" si="2"/>
        <v>0</v>
      </c>
      <c r="H19" s="20">
        <f t="shared" si="2"/>
        <v>86618572399.419067</v>
      </c>
      <c r="I19" s="20">
        <f t="shared" si="2"/>
        <v>0</v>
      </c>
      <c r="J19" s="20">
        <f t="shared" si="2"/>
        <v>814758209461.23633</v>
      </c>
      <c r="K19" s="20">
        <f t="shared" si="2"/>
        <v>800029071683.5448</v>
      </c>
    </row>
    <row r="20" spans="1:14" ht="15.6">
      <c r="A20" s="188" t="s">
        <v>5</v>
      </c>
      <c r="B20" s="188"/>
      <c r="C20" s="20"/>
      <c r="D20" s="20"/>
      <c r="E20" s="20">
        <f>+E10+E12+E14+E16</f>
        <v>183515348649.97205</v>
      </c>
      <c r="F20" s="20"/>
      <c r="G20" s="20"/>
      <c r="H20" s="20"/>
      <c r="I20" s="20"/>
      <c r="J20" s="20"/>
      <c r="K20" s="20">
        <f>+K10+K12+K14+K16</f>
        <v>212559551924.32498</v>
      </c>
    </row>
    <row r="21" spans="1:14" ht="15.6">
      <c r="A21" s="188" t="s">
        <v>6</v>
      </c>
      <c r="B21" s="188"/>
      <c r="C21" s="21"/>
      <c r="D21" s="21"/>
      <c r="E21" s="21">
        <f>+E19-E20</f>
        <v>529895150634.15381</v>
      </c>
      <c r="F21" s="21"/>
      <c r="G21" s="21"/>
      <c r="H21" s="21"/>
      <c r="I21" s="21"/>
      <c r="J21" s="21"/>
      <c r="K21" s="21">
        <f>+K19-K20</f>
        <v>587469519759.21985</v>
      </c>
    </row>
    <row r="25" spans="1:14" ht="15.6">
      <c r="A25" s="191" t="s">
        <v>0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</row>
    <row r="26" spans="1:14" ht="15.6">
      <c r="A26" s="191" t="str">
        <f>'[2]Form Tanah'!$A$2</f>
        <v>DINAS KESEHATAN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</row>
    <row r="27" spans="1:14" ht="15.6">
      <c r="A27" s="191" t="str">
        <f>'[2]PENGHAPUSAN SKPD'!$A$3</f>
        <v>PER 31 DESEMBER 2020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1"/>
    </row>
    <row r="28" spans="1:14" ht="15.6">
      <c r="A28" s="1"/>
      <c r="B28" s="1"/>
      <c r="C28" s="1"/>
      <c r="D28" s="1"/>
      <c r="E28" s="1"/>
      <c r="F28" s="1"/>
      <c r="G28" s="1"/>
      <c r="H28" s="1"/>
      <c r="I28" s="1"/>
      <c r="J28" s="1"/>
      <c r="K28" s="2"/>
    </row>
    <row r="29" spans="1:14" ht="46.8">
      <c r="A29" s="186" t="s">
        <v>2</v>
      </c>
      <c r="B29" s="186" t="s">
        <v>7</v>
      </c>
      <c r="C29" s="3" t="s">
        <v>16</v>
      </c>
      <c r="D29" s="3" t="s">
        <v>18</v>
      </c>
      <c r="E29" s="3" t="s">
        <v>20</v>
      </c>
      <c r="F29" s="3" t="s">
        <v>22</v>
      </c>
      <c r="G29" s="3" t="s">
        <v>24</v>
      </c>
      <c r="H29" s="3" t="s">
        <v>26</v>
      </c>
      <c r="I29" s="3" t="s">
        <v>28</v>
      </c>
      <c r="J29" s="3" t="s">
        <v>16</v>
      </c>
      <c r="K29" s="3" t="s">
        <v>31</v>
      </c>
    </row>
    <row r="30" spans="1:14" ht="15.6">
      <c r="A30" s="187"/>
      <c r="B30" s="187"/>
      <c r="C30" s="4">
        <v>2019</v>
      </c>
      <c r="D30" s="4">
        <f>+C30</f>
        <v>2019</v>
      </c>
      <c r="E30" s="4">
        <f>+D30</f>
        <v>2019</v>
      </c>
      <c r="F30" s="4">
        <v>2020</v>
      </c>
      <c r="G30" s="4">
        <f>+F30</f>
        <v>2020</v>
      </c>
      <c r="H30" s="4">
        <f>+G30</f>
        <v>2020</v>
      </c>
      <c r="I30" s="4">
        <f>+H30</f>
        <v>2020</v>
      </c>
      <c r="J30" s="4">
        <f>+I30</f>
        <v>2020</v>
      </c>
      <c r="K30" s="4">
        <f>+J30</f>
        <v>2020</v>
      </c>
      <c r="M30" s="29" t="s">
        <v>96</v>
      </c>
      <c r="N30" s="141">
        <v>14814850666.379065</v>
      </c>
    </row>
    <row r="31" spans="1:14" ht="15.6">
      <c r="A31" s="23" t="s">
        <v>3</v>
      </c>
      <c r="B31" s="23" t="s">
        <v>8</v>
      </c>
      <c r="C31" s="23" t="s">
        <v>17</v>
      </c>
      <c r="D31" s="23" t="s">
        <v>19</v>
      </c>
      <c r="E31" s="23" t="s">
        <v>21</v>
      </c>
      <c r="F31" s="23" t="s">
        <v>23</v>
      </c>
      <c r="G31" s="23" t="s">
        <v>25</v>
      </c>
      <c r="H31" s="23" t="s">
        <v>27</v>
      </c>
      <c r="I31" s="23" t="s">
        <v>29</v>
      </c>
      <c r="J31" s="23" t="s">
        <v>30</v>
      </c>
      <c r="K31" s="23" t="s">
        <v>32</v>
      </c>
      <c r="M31" s="29" t="s">
        <v>98</v>
      </c>
      <c r="N31" s="141">
        <v>49611289.977249101</v>
      </c>
    </row>
    <row r="32" spans="1:14">
      <c r="A32" s="6">
        <v>1</v>
      </c>
      <c r="B32" s="7" t="s">
        <v>9</v>
      </c>
      <c r="C32" s="8">
        <v>23832227954.809998</v>
      </c>
      <c r="D32" s="8">
        <f>C32-E32</f>
        <v>0</v>
      </c>
      <c r="E32" s="8">
        <v>23832227954.809998</v>
      </c>
      <c r="F32" s="9">
        <v>0</v>
      </c>
      <c r="G32" s="9">
        <v>0</v>
      </c>
      <c r="H32" s="8">
        <v>4877250000</v>
      </c>
      <c r="I32" s="8">
        <v>0</v>
      </c>
      <c r="J32" s="10">
        <f t="shared" ref="J32:J41" si="3">C32+F32-G32+H32-I32</f>
        <v>28709477954.809998</v>
      </c>
      <c r="K32" s="8">
        <f t="shared" ref="K32:K41" si="4">E32+H32-I32</f>
        <v>28709477954.809998</v>
      </c>
      <c r="N32" s="141">
        <v>14864461956.356314</v>
      </c>
    </row>
    <row r="33" spans="1:18">
      <c r="A33" s="6">
        <v>2</v>
      </c>
      <c r="B33" s="7" t="s">
        <v>10</v>
      </c>
      <c r="C33" s="8">
        <v>137793241453.57999</v>
      </c>
      <c r="D33" s="8">
        <f>C33-E33</f>
        <v>2705264866.4199829</v>
      </c>
      <c r="E33" s="8">
        <v>135087976587.16</v>
      </c>
      <c r="F33" s="8">
        <v>391932603</v>
      </c>
      <c r="G33" s="8">
        <v>68510865</v>
      </c>
      <c r="H33" s="8">
        <v>20370733653.447918</v>
      </c>
      <c r="I33" s="8">
        <v>1643021355</v>
      </c>
      <c r="J33" s="10">
        <f t="shared" si="3"/>
        <v>156844375490.02789</v>
      </c>
      <c r="K33" s="8">
        <f t="shared" si="4"/>
        <v>153815688885.60791</v>
      </c>
      <c r="M33" s="133" t="s">
        <v>99</v>
      </c>
      <c r="N33" s="169">
        <v>523608063.00000042</v>
      </c>
    </row>
    <row r="34" spans="1:18" ht="15.6">
      <c r="A34" s="11"/>
      <c r="B34" s="12" t="s">
        <v>11</v>
      </c>
      <c r="C34" s="13"/>
      <c r="D34" s="14"/>
      <c r="E34" s="13">
        <v>101856949284.83992</v>
      </c>
      <c r="F34" s="13"/>
      <c r="G34" s="13"/>
      <c r="H34" s="13">
        <v>15388070019.356314</v>
      </c>
      <c r="I34" s="13">
        <v>1642228416.9782467</v>
      </c>
      <c r="J34" s="15"/>
      <c r="K34" s="13">
        <f>SUM(E34+H34-I34)</f>
        <v>115602790887.21799</v>
      </c>
      <c r="N34" s="144">
        <f>SUM(N32:N33)</f>
        <v>15388070019.356314</v>
      </c>
      <c r="O34" s="109"/>
      <c r="P34" s="109"/>
      <c r="Q34" s="133"/>
      <c r="R34" s="133"/>
    </row>
    <row r="35" spans="1:18">
      <c r="A35" s="6">
        <v>3</v>
      </c>
      <c r="B35" s="7" t="s">
        <v>12</v>
      </c>
      <c r="C35" s="8">
        <v>118351782359.35001</v>
      </c>
      <c r="D35" s="8">
        <f>C35-E35</f>
        <v>258103364</v>
      </c>
      <c r="E35" s="8">
        <v>118093678995.35001</v>
      </c>
      <c r="F35" s="8">
        <v>35407640</v>
      </c>
      <c r="G35" s="8">
        <v>0</v>
      </c>
      <c r="H35" s="8">
        <v>22260435964</v>
      </c>
      <c r="I35" s="8">
        <v>386357770</v>
      </c>
      <c r="J35" s="10">
        <f t="shared" si="3"/>
        <v>140261268193.35001</v>
      </c>
      <c r="K35" s="8">
        <f t="shared" si="4"/>
        <v>139967757189.35001</v>
      </c>
      <c r="M35" s="138" t="s">
        <v>96</v>
      </c>
      <c r="N35" s="140">
        <v>2885148868.013011</v>
      </c>
      <c r="O35" s="162"/>
      <c r="P35" s="162"/>
    </row>
    <row r="36" spans="1:18" ht="15.6">
      <c r="A36" s="11"/>
      <c r="B36" s="12" t="s">
        <v>11</v>
      </c>
      <c r="C36" s="13"/>
      <c r="D36" s="14"/>
      <c r="E36" s="13">
        <v>13193825537.43</v>
      </c>
      <c r="F36" s="13"/>
      <c r="G36" s="13"/>
      <c r="H36" s="13">
        <v>2979788260.8129735</v>
      </c>
      <c r="I36" s="13">
        <v>92994822.799962521</v>
      </c>
      <c r="J36" s="15"/>
      <c r="K36" s="13">
        <f>SUM(E36+H36-I36)</f>
        <v>16080618975.44301</v>
      </c>
      <c r="M36" s="138"/>
      <c r="N36" s="142">
        <v>92994822.799962521</v>
      </c>
      <c r="O36" s="109"/>
      <c r="P36" s="109"/>
      <c r="Q36" s="133"/>
      <c r="R36" s="133"/>
    </row>
    <row r="37" spans="1:18">
      <c r="A37" s="6">
        <v>4</v>
      </c>
      <c r="B37" s="7" t="s">
        <v>13</v>
      </c>
      <c r="C37" s="8">
        <v>882658710</v>
      </c>
      <c r="D37" s="8">
        <f>C37-E37</f>
        <v>0</v>
      </c>
      <c r="E37" s="8">
        <v>882658710</v>
      </c>
      <c r="F37" s="9">
        <v>0</v>
      </c>
      <c r="G37" s="9">
        <v>0</v>
      </c>
      <c r="H37" s="8">
        <v>252278000</v>
      </c>
      <c r="I37" s="8">
        <v>0</v>
      </c>
      <c r="J37" s="10">
        <f t="shared" si="3"/>
        <v>1134936710</v>
      </c>
      <c r="K37" s="8">
        <f t="shared" si="4"/>
        <v>1134936710</v>
      </c>
      <c r="M37" s="29" t="s">
        <v>99</v>
      </c>
      <c r="N37" s="168">
        <v>1644570</v>
      </c>
      <c r="O37" s="109"/>
      <c r="P37" s="109"/>
    </row>
    <row r="38" spans="1:18" ht="15.6">
      <c r="A38" s="11"/>
      <c r="B38" s="12" t="s">
        <v>11</v>
      </c>
      <c r="C38" s="13"/>
      <c r="D38" s="14"/>
      <c r="E38" s="13">
        <v>56362195.399999999</v>
      </c>
      <c r="F38" s="16"/>
      <c r="G38" s="16"/>
      <c r="H38" s="13">
        <v>48032824.20000001</v>
      </c>
      <c r="I38" s="13">
        <v>0</v>
      </c>
      <c r="J38" s="15"/>
      <c r="K38" s="13">
        <f>SUM(E38+H38-I38)</f>
        <v>104395019.60000001</v>
      </c>
      <c r="M38" s="139"/>
      <c r="N38" s="142">
        <f>SUM(N35:N37)</f>
        <v>2979788260.8129735</v>
      </c>
      <c r="O38" s="109"/>
      <c r="P38" s="109"/>
      <c r="Q38" s="133"/>
      <c r="R38" s="133"/>
    </row>
    <row r="39" spans="1:18">
      <c r="A39" s="6">
        <v>5</v>
      </c>
      <c r="B39" s="7" t="s">
        <v>14</v>
      </c>
      <c r="C39" s="8">
        <v>39979000</v>
      </c>
      <c r="D39" s="8">
        <f>C39-E39</f>
        <v>0</v>
      </c>
      <c r="E39" s="8">
        <v>39979000</v>
      </c>
      <c r="F39" s="8">
        <v>0</v>
      </c>
      <c r="G39" s="8">
        <v>0</v>
      </c>
      <c r="H39" s="8">
        <v>0</v>
      </c>
      <c r="I39" s="8">
        <v>0</v>
      </c>
      <c r="J39" s="10">
        <f t="shared" si="3"/>
        <v>39979000</v>
      </c>
      <c r="K39" s="8">
        <f t="shared" si="4"/>
        <v>39979000</v>
      </c>
      <c r="N39" s="138"/>
    </row>
    <row r="40" spans="1:18" ht="15.6">
      <c r="A40" s="6"/>
      <c r="B40" s="12" t="s">
        <v>11</v>
      </c>
      <c r="C40" s="8"/>
      <c r="D40" s="17"/>
      <c r="E40" s="13">
        <v>0</v>
      </c>
      <c r="F40" s="8"/>
      <c r="G40" s="8"/>
      <c r="H40" s="13"/>
      <c r="I40" s="8"/>
      <c r="J40" s="10"/>
      <c r="K40" s="8"/>
      <c r="M40" s="142"/>
      <c r="N40" s="144">
        <v>16078974405.443012</v>
      </c>
      <c r="O40" s="143"/>
      <c r="P40" s="143"/>
    </row>
    <row r="41" spans="1:18">
      <c r="A41" s="6">
        <v>6</v>
      </c>
      <c r="B41" s="7" t="s">
        <v>15</v>
      </c>
      <c r="C41" s="8">
        <v>0</v>
      </c>
      <c r="D41" s="8">
        <f>C41-E41</f>
        <v>0</v>
      </c>
      <c r="E41" s="8">
        <v>0</v>
      </c>
      <c r="F41" s="9">
        <v>0</v>
      </c>
      <c r="G41" s="9">
        <v>0</v>
      </c>
      <c r="H41" s="8">
        <v>0</v>
      </c>
      <c r="I41" s="8">
        <v>0</v>
      </c>
      <c r="J41" s="10">
        <f t="shared" si="3"/>
        <v>0</v>
      </c>
      <c r="K41" s="8">
        <f t="shared" si="4"/>
        <v>0</v>
      </c>
      <c r="N41" s="139">
        <f>SUM(K36-N40)</f>
        <v>1644569.9999980927</v>
      </c>
    </row>
    <row r="42" spans="1:18" ht="15.6">
      <c r="A42" s="18"/>
      <c r="B42" s="12"/>
      <c r="C42" s="8"/>
      <c r="D42" s="19"/>
      <c r="E42" s="8"/>
      <c r="F42" s="8"/>
      <c r="G42" s="8"/>
      <c r="H42" s="8"/>
      <c r="I42" s="8"/>
      <c r="J42" s="8"/>
      <c r="K42" s="8"/>
    </row>
    <row r="43" spans="1:18" ht="15.6">
      <c r="A43" s="188" t="s">
        <v>4</v>
      </c>
      <c r="B43" s="188"/>
      <c r="C43" s="20">
        <f t="shared" ref="C43:K43" si="5">+C32+C33+C35+C37+C39+C41</f>
        <v>280899889477.73999</v>
      </c>
      <c r="D43" s="20">
        <f t="shared" si="5"/>
        <v>2963368230.4199829</v>
      </c>
      <c r="E43" s="20">
        <f t="shared" si="5"/>
        <v>277936521247.32001</v>
      </c>
      <c r="F43" s="20">
        <f t="shared" si="5"/>
        <v>427340243</v>
      </c>
      <c r="G43" s="20">
        <f t="shared" si="5"/>
        <v>68510865</v>
      </c>
      <c r="H43" s="20">
        <f>+H32+H33+H35+H37+H39+H41</f>
        <v>47760697617.447922</v>
      </c>
      <c r="I43" s="20">
        <f t="shared" si="5"/>
        <v>2029379125</v>
      </c>
      <c r="J43" s="20">
        <f t="shared" si="5"/>
        <v>326990037348.18787</v>
      </c>
      <c r="K43" s="20">
        <f t="shared" si="5"/>
        <v>323667839739.76794</v>
      </c>
    </row>
    <row r="44" spans="1:18" ht="15.6">
      <c r="A44" s="188" t="s">
        <v>5</v>
      </c>
      <c r="B44" s="188"/>
      <c r="C44" s="20"/>
      <c r="D44" s="20"/>
      <c r="E44" s="20">
        <f>+E34+E36+E38+E40</f>
        <v>115107137017.66992</v>
      </c>
      <c r="F44" s="20"/>
      <c r="G44" s="20"/>
      <c r="H44" s="20"/>
      <c r="I44" s="20"/>
      <c r="J44" s="20"/>
      <c r="K44" s="20">
        <f>+K34+K36+K38+K40</f>
        <v>131787804882.261</v>
      </c>
      <c r="N44" s="138">
        <v>16080618975.44301</v>
      </c>
    </row>
    <row r="45" spans="1:18" ht="15.6">
      <c r="A45" s="188" t="s">
        <v>6</v>
      </c>
      <c r="B45" s="188"/>
      <c r="C45" s="21"/>
      <c r="D45" s="21"/>
      <c r="E45" s="21">
        <f>+E43-E44</f>
        <v>162829384229.65009</v>
      </c>
      <c r="F45" s="21"/>
      <c r="G45" s="21"/>
      <c r="H45" s="21"/>
      <c r="I45" s="21"/>
      <c r="J45" s="21"/>
      <c r="K45" s="21">
        <f>+K43-K44</f>
        <v>191880034857.50696</v>
      </c>
    </row>
    <row r="47" spans="1:18">
      <c r="I47" s="133"/>
    </row>
    <row r="48" spans="1:18">
      <c r="J48" s="133"/>
    </row>
    <row r="49" spans="1:14" ht="15.6">
      <c r="A49" s="191" t="s">
        <v>0</v>
      </c>
      <c r="B49" s="191"/>
      <c r="C49" s="191"/>
      <c r="D49" s="191"/>
      <c r="E49" s="191"/>
      <c r="F49" s="191"/>
      <c r="G49" s="191"/>
      <c r="H49" s="191"/>
      <c r="I49" s="191"/>
      <c r="J49" s="191"/>
      <c r="K49" s="191"/>
    </row>
    <row r="50" spans="1:14" ht="15.6">
      <c r="A50" s="191" t="str">
        <f>'[3]Form Tanah'!$A$2</f>
        <v>RSUD dr. SOEROTO</v>
      </c>
      <c r="B50" s="191"/>
      <c r="C50" s="191"/>
      <c r="D50" s="191"/>
      <c r="E50" s="191"/>
      <c r="F50" s="191"/>
      <c r="G50" s="191"/>
      <c r="H50" s="191"/>
      <c r="I50" s="191"/>
      <c r="J50" s="191"/>
      <c r="K50" s="191"/>
    </row>
    <row r="51" spans="1:14" ht="15.6">
      <c r="A51" s="191" t="str">
        <f>'[3]Form Tanah'!$A$3</f>
        <v>PER 31 DESEMBER 2020</v>
      </c>
      <c r="B51" s="191"/>
      <c r="C51" s="191"/>
      <c r="D51" s="191"/>
      <c r="E51" s="191"/>
      <c r="F51" s="191"/>
      <c r="G51" s="191"/>
      <c r="H51" s="191"/>
      <c r="I51" s="191"/>
      <c r="J51" s="191"/>
      <c r="K51" s="191"/>
    </row>
    <row r="52" spans="1:14" ht="15.6">
      <c r="A52" s="1"/>
      <c r="B52" s="1"/>
      <c r="C52" s="1"/>
      <c r="D52" s="1"/>
      <c r="E52" s="1"/>
      <c r="F52" s="1"/>
      <c r="G52" s="1"/>
      <c r="H52" s="1"/>
      <c r="I52" s="1"/>
      <c r="J52" s="1"/>
      <c r="K52" s="2"/>
    </row>
    <row r="53" spans="1:14" ht="46.8">
      <c r="A53" s="186" t="s">
        <v>2</v>
      </c>
      <c r="B53" s="186" t="s">
        <v>7</v>
      </c>
      <c r="C53" s="3" t="s">
        <v>16</v>
      </c>
      <c r="D53" s="3" t="s">
        <v>18</v>
      </c>
      <c r="E53" s="3" t="s">
        <v>20</v>
      </c>
      <c r="F53" s="3" t="s">
        <v>22</v>
      </c>
      <c r="G53" s="3" t="s">
        <v>24</v>
      </c>
      <c r="H53" s="3" t="s">
        <v>26</v>
      </c>
      <c r="I53" s="3" t="s">
        <v>28</v>
      </c>
      <c r="J53" s="3" t="s">
        <v>16</v>
      </c>
      <c r="K53" s="3" t="s">
        <v>31</v>
      </c>
    </row>
    <row r="54" spans="1:14" ht="15.6">
      <c r="A54" s="187"/>
      <c r="B54" s="187"/>
      <c r="C54" s="4">
        <v>2019</v>
      </c>
      <c r="D54" s="4">
        <f>+C54</f>
        <v>2019</v>
      </c>
      <c r="E54" s="4">
        <f>+D54</f>
        <v>2019</v>
      </c>
      <c r="F54" s="4">
        <v>2020</v>
      </c>
      <c r="G54" s="4">
        <f>+F54</f>
        <v>2020</v>
      </c>
      <c r="H54" s="4">
        <f>+G54</f>
        <v>2020</v>
      </c>
      <c r="I54" s="4">
        <f>+H54</f>
        <v>2020</v>
      </c>
      <c r="J54" s="4">
        <f>+I54</f>
        <v>2020</v>
      </c>
      <c r="K54" s="4">
        <f>+J54</f>
        <v>2020</v>
      </c>
    </row>
    <row r="55" spans="1:14" ht="15.6">
      <c r="A55" s="23" t="s">
        <v>3</v>
      </c>
      <c r="B55" s="23" t="s">
        <v>8</v>
      </c>
      <c r="C55" s="23" t="s">
        <v>17</v>
      </c>
      <c r="D55" s="23" t="s">
        <v>19</v>
      </c>
      <c r="E55" s="23" t="s">
        <v>21</v>
      </c>
      <c r="F55" s="23" t="s">
        <v>23</v>
      </c>
      <c r="G55" s="23" t="s">
        <v>25</v>
      </c>
      <c r="H55" s="23" t="s">
        <v>27</v>
      </c>
      <c r="I55" s="23" t="s">
        <v>29</v>
      </c>
      <c r="J55" s="23" t="s">
        <v>30</v>
      </c>
      <c r="K55" s="23" t="s">
        <v>32</v>
      </c>
    </row>
    <row r="56" spans="1:14">
      <c r="A56" s="6">
        <v>1</v>
      </c>
      <c r="B56" s="7" t="s">
        <v>9</v>
      </c>
      <c r="C56" s="8">
        <v>9548646133</v>
      </c>
      <c r="D56" s="8">
        <f>C56-E56</f>
        <v>0</v>
      </c>
      <c r="E56" s="8">
        <v>9548646133</v>
      </c>
      <c r="F56" s="9">
        <v>0</v>
      </c>
      <c r="G56" s="9">
        <v>0</v>
      </c>
      <c r="H56" s="8">
        <v>0</v>
      </c>
      <c r="I56" s="8">
        <v>0</v>
      </c>
      <c r="J56" s="10">
        <f t="shared" ref="J56:J65" si="6">C56+F56-G56+H56-I56</f>
        <v>9548646133</v>
      </c>
      <c r="K56" s="8">
        <f t="shared" ref="K56:K65" si="7">E56+H56-I56</f>
        <v>9548646133</v>
      </c>
    </row>
    <row r="57" spans="1:14">
      <c r="A57" s="6">
        <v>2</v>
      </c>
      <c r="B57" s="7" t="s">
        <v>10</v>
      </c>
      <c r="C57" s="8">
        <v>92463389322</v>
      </c>
      <c r="D57" s="8">
        <f>C57-E57</f>
        <v>105620300</v>
      </c>
      <c r="E57" s="8">
        <v>92357769022</v>
      </c>
      <c r="F57" s="8">
        <v>0</v>
      </c>
      <c r="G57" s="8">
        <v>0</v>
      </c>
      <c r="H57" s="8">
        <v>22525083330.099998</v>
      </c>
      <c r="I57" s="8">
        <v>0</v>
      </c>
      <c r="J57" s="10">
        <f t="shared" si="6"/>
        <v>114988472652.10001</v>
      </c>
      <c r="K57" s="8">
        <f t="shared" si="7"/>
        <v>114882852352.10001</v>
      </c>
    </row>
    <row r="58" spans="1:14" ht="15.6">
      <c r="A58" s="11"/>
      <c r="B58" s="12" t="s">
        <v>11</v>
      </c>
      <c r="C58" s="13"/>
      <c r="D58" s="14"/>
      <c r="E58" s="13">
        <v>65232295558.040001</v>
      </c>
      <c r="F58" s="13"/>
      <c r="G58" s="13"/>
      <c r="H58" s="13">
        <v>15260644918.49369</v>
      </c>
      <c r="I58" s="13"/>
      <c r="J58" s="15"/>
      <c r="K58" s="13">
        <f>SUM(E58+H58-I58)</f>
        <v>80492940476.533691</v>
      </c>
      <c r="M58" s="29" t="s">
        <v>96</v>
      </c>
      <c r="N58" s="148">
        <v>15255498673.495728</v>
      </c>
    </row>
    <row r="59" spans="1:14">
      <c r="A59" s="6">
        <v>3</v>
      </c>
      <c r="B59" s="7" t="s">
        <v>12</v>
      </c>
      <c r="C59" s="8">
        <v>46814020479.739998</v>
      </c>
      <c r="D59" s="8">
        <f>C59-E59</f>
        <v>0</v>
      </c>
      <c r="E59" s="8">
        <v>46814020479.739998</v>
      </c>
      <c r="F59" s="8">
        <v>0</v>
      </c>
      <c r="G59" s="8">
        <v>0</v>
      </c>
      <c r="H59" s="8">
        <v>1043493030</v>
      </c>
      <c r="I59" s="8">
        <v>0</v>
      </c>
      <c r="J59" s="10">
        <f t="shared" si="6"/>
        <v>47857513509.739998</v>
      </c>
      <c r="K59" s="8">
        <f t="shared" si="7"/>
        <v>47857513509.739998</v>
      </c>
      <c r="M59" s="29" t="s">
        <v>98</v>
      </c>
      <c r="N59" s="138">
        <v>5146244.9979629498</v>
      </c>
    </row>
    <row r="60" spans="1:14" ht="15.6">
      <c r="A60" s="11"/>
      <c r="B60" s="12" t="s">
        <v>11</v>
      </c>
      <c r="C60" s="13"/>
      <c r="D60" s="14"/>
      <c r="E60" s="13">
        <v>6921326148.8100004</v>
      </c>
      <c r="F60" s="13"/>
      <c r="G60" s="13"/>
      <c r="H60" s="13">
        <v>1102058827.650367</v>
      </c>
      <c r="I60" s="13"/>
      <c r="J60" s="15"/>
      <c r="K60" s="13">
        <f>SUM(E60+H60-I60)</f>
        <v>8023384976.4603672</v>
      </c>
      <c r="N60" s="143">
        <f>SUM(N58:N59)</f>
        <v>15260644918.49369</v>
      </c>
    </row>
    <row r="61" spans="1:14">
      <c r="A61" s="6">
        <v>4</v>
      </c>
      <c r="B61" s="7" t="s">
        <v>13</v>
      </c>
      <c r="C61" s="8">
        <v>4116141897</v>
      </c>
      <c r="D61" s="8">
        <f>C61-E61</f>
        <v>0</v>
      </c>
      <c r="E61" s="8">
        <v>4116141897</v>
      </c>
      <c r="F61" s="9">
        <v>0</v>
      </c>
      <c r="G61" s="9">
        <v>0</v>
      </c>
      <c r="H61" s="8">
        <v>162081260</v>
      </c>
      <c r="I61" s="8">
        <v>0</v>
      </c>
      <c r="J61" s="10">
        <f t="shared" si="6"/>
        <v>4278223157</v>
      </c>
      <c r="K61" s="8">
        <f t="shared" si="7"/>
        <v>4278223157</v>
      </c>
    </row>
    <row r="62" spans="1:14" ht="15.6">
      <c r="A62" s="11"/>
      <c r="B62" s="12" t="s">
        <v>11</v>
      </c>
      <c r="C62" s="13"/>
      <c r="D62" s="14"/>
      <c r="E62" s="13">
        <v>1210710917.8</v>
      </c>
      <c r="F62" s="16"/>
      <c r="G62" s="16"/>
      <c r="H62" s="13">
        <v>282739455.19999999</v>
      </c>
      <c r="I62" s="13"/>
      <c r="J62" s="15"/>
      <c r="K62" s="13">
        <f>SUM(E62+H62-J62)</f>
        <v>1493450373</v>
      </c>
      <c r="M62" s="141"/>
    </row>
    <row r="63" spans="1:14">
      <c r="A63" s="6">
        <v>5</v>
      </c>
      <c r="B63" s="7" t="s">
        <v>14</v>
      </c>
      <c r="C63" s="8">
        <v>37216500</v>
      </c>
      <c r="D63" s="8">
        <f>C63-E63</f>
        <v>0</v>
      </c>
      <c r="E63" s="8">
        <v>37216500</v>
      </c>
      <c r="F63" s="8">
        <v>0</v>
      </c>
      <c r="G63" s="8">
        <v>0</v>
      </c>
      <c r="H63" s="8">
        <v>0</v>
      </c>
      <c r="I63" s="8">
        <v>0</v>
      </c>
      <c r="J63" s="10">
        <f t="shared" si="6"/>
        <v>37216500</v>
      </c>
      <c r="K63" s="8">
        <f t="shared" si="7"/>
        <v>37216500</v>
      </c>
    </row>
    <row r="64" spans="1:14" ht="15.6">
      <c r="A64" s="6"/>
      <c r="B64" s="12" t="s">
        <v>11</v>
      </c>
      <c r="C64" s="8"/>
      <c r="D64" s="17"/>
      <c r="E64" s="13">
        <v>0</v>
      </c>
      <c r="F64" s="8"/>
      <c r="G64" s="8"/>
      <c r="H64" s="13"/>
      <c r="I64" s="8"/>
      <c r="J64" s="10"/>
      <c r="K64" s="8"/>
    </row>
    <row r="65" spans="1:11">
      <c r="A65" s="6">
        <v>6</v>
      </c>
      <c r="B65" s="7" t="s">
        <v>15</v>
      </c>
      <c r="C65" s="8">
        <v>101610000</v>
      </c>
      <c r="D65" s="8">
        <f>C65-E65</f>
        <v>0</v>
      </c>
      <c r="E65" s="8">
        <v>101610000</v>
      </c>
      <c r="F65" s="9">
        <v>0</v>
      </c>
      <c r="G65" s="9">
        <v>0</v>
      </c>
      <c r="H65" s="8">
        <v>197384000</v>
      </c>
      <c r="I65" s="8">
        <v>101610000</v>
      </c>
      <c r="J65" s="10">
        <f t="shared" si="6"/>
        <v>197384000</v>
      </c>
      <c r="K65" s="8">
        <f t="shared" si="7"/>
        <v>197384000</v>
      </c>
    </row>
    <row r="66" spans="1:11" ht="15.6">
      <c r="A66" s="18"/>
      <c r="B66" s="12"/>
      <c r="C66" s="8"/>
      <c r="D66" s="19"/>
      <c r="E66" s="8"/>
      <c r="F66" s="8"/>
      <c r="G66" s="8"/>
      <c r="H66" s="8"/>
      <c r="I66" s="8"/>
      <c r="J66" s="8"/>
      <c r="K66" s="8"/>
    </row>
    <row r="67" spans="1:11" ht="15.6">
      <c r="A67" s="188" t="s">
        <v>4</v>
      </c>
      <c r="B67" s="188"/>
      <c r="C67" s="20">
        <f t="shared" ref="C67:K67" si="8">+C56+C57+C59+C61+C63+C65</f>
        <v>153081024331.73999</v>
      </c>
      <c r="D67" s="20">
        <f>C67-E67</f>
        <v>105620300</v>
      </c>
      <c r="E67" s="20">
        <f t="shared" si="8"/>
        <v>152975404031.73999</v>
      </c>
      <c r="F67" s="20">
        <f t="shared" si="8"/>
        <v>0</v>
      </c>
      <c r="G67" s="20">
        <f t="shared" si="8"/>
        <v>0</v>
      </c>
      <c r="H67" s="20">
        <f t="shared" si="8"/>
        <v>23928041620.099998</v>
      </c>
      <c r="I67" s="20">
        <f t="shared" si="8"/>
        <v>101610000</v>
      </c>
      <c r="J67" s="20">
        <f t="shared" si="8"/>
        <v>176907455951.84</v>
      </c>
      <c r="K67" s="20">
        <f t="shared" si="8"/>
        <v>176801835651.84</v>
      </c>
    </row>
    <row r="68" spans="1:11" ht="15.6">
      <c r="A68" s="188" t="s">
        <v>5</v>
      </c>
      <c r="B68" s="188"/>
      <c r="C68" s="20"/>
      <c r="D68" s="20"/>
      <c r="E68" s="20">
        <f>+E58+E60+E62+E64</f>
        <v>73364332624.650009</v>
      </c>
      <c r="F68" s="20"/>
      <c r="G68" s="20"/>
      <c r="H68" s="20"/>
      <c r="I68" s="20"/>
      <c r="J68" s="20"/>
      <c r="K68" s="20">
        <f>+K58+K60+K62+K64</f>
        <v>90009775825.994064</v>
      </c>
    </row>
    <row r="69" spans="1:11" ht="15.6">
      <c r="A69" s="188" t="s">
        <v>6</v>
      </c>
      <c r="B69" s="188"/>
      <c r="C69" s="21"/>
      <c r="D69" s="21"/>
      <c r="E69" s="21">
        <f>+E67-E68</f>
        <v>79611071407.089981</v>
      </c>
      <c r="F69" s="21"/>
      <c r="G69" s="21"/>
      <c r="H69" s="21"/>
      <c r="I69" s="21"/>
      <c r="J69" s="21"/>
      <c r="K69" s="21">
        <f>+K67-K68</f>
        <v>86792059825.845932</v>
      </c>
    </row>
    <row r="73" spans="1:11" ht="15.6">
      <c r="A73" s="191" t="s">
        <v>0</v>
      </c>
      <c r="B73" s="191"/>
      <c r="C73" s="191"/>
      <c r="D73" s="191"/>
      <c r="E73" s="191"/>
      <c r="F73" s="191"/>
      <c r="G73" s="191"/>
      <c r="H73" s="191"/>
      <c r="I73" s="191"/>
      <c r="J73" s="191"/>
      <c r="K73" s="191"/>
    </row>
    <row r="74" spans="1:11" ht="15.6">
      <c r="A74" s="191" t="s">
        <v>34</v>
      </c>
      <c r="B74" s="191"/>
      <c r="C74" s="191"/>
      <c r="D74" s="191"/>
      <c r="E74" s="191"/>
      <c r="F74" s="191"/>
      <c r="G74" s="191"/>
      <c r="H74" s="191"/>
      <c r="I74" s="191"/>
      <c r="J74" s="191"/>
      <c r="K74" s="191"/>
    </row>
    <row r="75" spans="1:11" ht="15.6">
      <c r="A75" s="191" t="s">
        <v>35</v>
      </c>
      <c r="B75" s="191"/>
      <c r="C75" s="191"/>
      <c r="D75" s="191"/>
      <c r="E75" s="191"/>
      <c r="F75" s="191"/>
      <c r="G75" s="191"/>
      <c r="H75" s="191"/>
      <c r="I75" s="191"/>
      <c r="J75" s="191"/>
      <c r="K75" s="191"/>
    </row>
    <row r="76" spans="1:11" ht="15.6">
      <c r="A76" s="1"/>
      <c r="B76" s="1"/>
      <c r="C76" s="1"/>
      <c r="D76" s="1"/>
      <c r="E76" s="1"/>
      <c r="F76" s="1"/>
      <c r="G76" s="1"/>
      <c r="H76" s="1"/>
      <c r="I76" s="1"/>
      <c r="J76" s="1"/>
      <c r="K76" s="2"/>
    </row>
    <row r="77" spans="1:11" ht="46.8">
      <c r="A77" s="186" t="s">
        <v>2</v>
      </c>
      <c r="B77" s="186" t="s">
        <v>7</v>
      </c>
      <c r="C77" s="3" t="s">
        <v>16</v>
      </c>
      <c r="D77" s="3" t="s">
        <v>18</v>
      </c>
      <c r="E77" s="3" t="s">
        <v>20</v>
      </c>
      <c r="F77" s="3" t="s">
        <v>22</v>
      </c>
      <c r="G77" s="3" t="s">
        <v>24</v>
      </c>
      <c r="H77" s="3" t="s">
        <v>26</v>
      </c>
      <c r="I77" s="3" t="s">
        <v>28</v>
      </c>
      <c r="J77" s="3" t="s">
        <v>16</v>
      </c>
      <c r="K77" s="3" t="s">
        <v>31</v>
      </c>
    </row>
    <row r="78" spans="1:11" ht="15.6">
      <c r="A78" s="187"/>
      <c r="B78" s="187"/>
      <c r="C78" s="4">
        <v>2019</v>
      </c>
      <c r="D78" s="4">
        <f>+C78</f>
        <v>2019</v>
      </c>
      <c r="E78" s="4">
        <f>+D78</f>
        <v>2019</v>
      </c>
      <c r="F78" s="4">
        <v>2020</v>
      </c>
      <c r="G78" s="4">
        <f>+F78</f>
        <v>2020</v>
      </c>
      <c r="H78" s="4">
        <f>+G78</f>
        <v>2020</v>
      </c>
      <c r="I78" s="4">
        <f>+H78</f>
        <v>2020</v>
      </c>
      <c r="J78" s="4">
        <f>+I78</f>
        <v>2020</v>
      </c>
      <c r="K78" s="4">
        <f>+J78</f>
        <v>2020</v>
      </c>
    </row>
    <row r="79" spans="1:11" ht="15.6">
      <c r="A79" s="23" t="s">
        <v>3</v>
      </c>
      <c r="B79" s="23" t="s">
        <v>8</v>
      </c>
      <c r="C79" s="23" t="s">
        <v>17</v>
      </c>
      <c r="D79" s="23" t="s">
        <v>19</v>
      </c>
      <c r="E79" s="23" t="s">
        <v>21</v>
      </c>
      <c r="F79" s="23" t="s">
        <v>23</v>
      </c>
      <c r="G79" s="23" t="s">
        <v>25</v>
      </c>
      <c r="H79" s="23" t="s">
        <v>27</v>
      </c>
      <c r="I79" s="23" t="s">
        <v>29</v>
      </c>
      <c r="J79" s="23" t="s">
        <v>30</v>
      </c>
      <c r="K79" s="23" t="s">
        <v>32</v>
      </c>
    </row>
    <row r="80" spans="1:11">
      <c r="A80" s="6">
        <v>1</v>
      </c>
      <c r="B80" s="24" t="s">
        <v>9</v>
      </c>
      <c r="C80" s="10">
        <v>973585727142.67004</v>
      </c>
      <c r="D80" s="25">
        <v>0</v>
      </c>
      <c r="E80" s="8">
        <f>C80-D80</f>
        <v>973585727142.67004</v>
      </c>
      <c r="F80" s="9">
        <v>0</v>
      </c>
      <c r="G80" s="9">
        <v>0</v>
      </c>
      <c r="H80" s="8">
        <v>8829351200</v>
      </c>
      <c r="I80" s="8">
        <v>0</v>
      </c>
      <c r="J80" s="10">
        <f t="shared" ref="J80:J89" si="9">C80+F80-G80+H80-I80</f>
        <v>982415078342.67004</v>
      </c>
      <c r="K80" s="8">
        <f t="shared" ref="K80:K89" si="10">E80+H80-I80</f>
        <v>982415078342.67004</v>
      </c>
    </row>
    <row r="81" spans="1:14">
      <c r="A81" s="6">
        <v>2</v>
      </c>
      <c r="B81" s="24" t="s">
        <v>10</v>
      </c>
      <c r="C81" s="10">
        <v>11813089601.25</v>
      </c>
      <c r="D81" s="25">
        <v>74289300</v>
      </c>
      <c r="E81" s="8">
        <f>C81-D81</f>
        <v>11738800301.25</v>
      </c>
      <c r="F81" s="8">
        <v>0</v>
      </c>
      <c r="G81" s="8">
        <v>0</v>
      </c>
      <c r="H81" s="8">
        <v>878834253.00000048</v>
      </c>
      <c r="I81" s="8">
        <v>0</v>
      </c>
      <c r="J81" s="10">
        <f t="shared" si="9"/>
        <v>12691923854.25</v>
      </c>
      <c r="K81" s="8">
        <f t="shared" si="10"/>
        <v>12617634554.25</v>
      </c>
    </row>
    <row r="82" spans="1:14" ht="15.6">
      <c r="A82" s="11"/>
      <c r="B82" s="26" t="s">
        <v>11</v>
      </c>
      <c r="C82" s="15"/>
      <c r="D82" s="27"/>
      <c r="E82" s="13">
        <v>8574637849.6099997</v>
      </c>
      <c r="F82" s="13"/>
      <c r="G82" s="13"/>
      <c r="H82" s="13">
        <v>1231192927.4154274</v>
      </c>
      <c r="I82" s="13"/>
      <c r="J82" s="15"/>
      <c r="K82" s="13">
        <f>SUM(E82+H82-I82)</f>
        <v>9805830777.0254269</v>
      </c>
      <c r="M82" s="29" t="s">
        <v>96</v>
      </c>
      <c r="N82" s="138">
        <v>1218557621.2116206</v>
      </c>
    </row>
    <row r="83" spans="1:14">
      <c r="A83" s="6">
        <v>3</v>
      </c>
      <c r="B83" s="24" t="s">
        <v>12</v>
      </c>
      <c r="C83" s="10">
        <v>26254556600.009998</v>
      </c>
      <c r="D83" s="25">
        <v>102100000</v>
      </c>
      <c r="E83" s="8">
        <f>C83-D83</f>
        <v>26152456600.009998</v>
      </c>
      <c r="F83" s="8">
        <v>0</v>
      </c>
      <c r="G83" s="8">
        <v>0</v>
      </c>
      <c r="H83" s="8">
        <v>3685223753.3800001</v>
      </c>
      <c r="I83" s="8">
        <v>0</v>
      </c>
      <c r="J83" s="10">
        <f t="shared" si="9"/>
        <v>29939780353.389999</v>
      </c>
      <c r="K83" s="8">
        <f t="shared" si="10"/>
        <v>29837680353.389999</v>
      </c>
      <c r="M83" s="29" t="s">
        <v>98</v>
      </c>
      <c r="N83" s="138">
        <v>12635306.203806899</v>
      </c>
    </row>
    <row r="84" spans="1:14" ht="15.6">
      <c r="A84" s="11"/>
      <c r="B84" s="26" t="s">
        <v>11</v>
      </c>
      <c r="C84" s="15"/>
      <c r="D84" s="27"/>
      <c r="E84" s="28">
        <v>2207908369.1260662</v>
      </c>
      <c r="F84" s="13"/>
      <c r="G84" s="13"/>
      <c r="H84" s="13">
        <v>615179725.83520007</v>
      </c>
      <c r="I84" s="13"/>
      <c r="J84" s="15"/>
      <c r="K84" s="13">
        <f>SUM(E84+H84-I84)</f>
        <v>2823088094.9612665</v>
      </c>
      <c r="M84" s="138"/>
      <c r="N84" s="143">
        <f>SUM(N82:N83)</f>
        <v>1231192927.4154274</v>
      </c>
    </row>
    <row r="85" spans="1:14">
      <c r="A85" s="6">
        <v>4</v>
      </c>
      <c r="B85" s="24" t="s">
        <v>13</v>
      </c>
      <c r="C85" s="10">
        <v>1772777085855.97</v>
      </c>
      <c r="D85" s="25">
        <v>0</v>
      </c>
      <c r="E85" s="8">
        <f>C85-D85</f>
        <v>1772777085855.97</v>
      </c>
      <c r="F85" s="9">
        <v>0</v>
      </c>
      <c r="G85" s="9">
        <v>0</v>
      </c>
      <c r="H85" s="8">
        <v>87940897191.559998</v>
      </c>
      <c r="I85" s="8">
        <v>0</v>
      </c>
      <c r="J85" s="10">
        <f t="shared" si="9"/>
        <v>1860717983047.53</v>
      </c>
      <c r="K85" s="8">
        <f t="shared" si="10"/>
        <v>1860717983047.53</v>
      </c>
    </row>
    <row r="86" spans="1:14" ht="15.6">
      <c r="A86" s="11"/>
      <c r="B86" s="26" t="s">
        <v>11</v>
      </c>
      <c r="C86" s="15"/>
      <c r="D86" s="27"/>
      <c r="E86" s="13">
        <v>785370799454.59998</v>
      </c>
      <c r="F86" s="16"/>
      <c r="G86" s="16"/>
      <c r="H86" s="13">
        <v>106594530502.30447</v>
      </c>
      <c r="I86" s="13"/>
      <c r="J86" s="15"/>
      <c r="K86" s="13">
        <f>SUM(E86+H86-I86)</f>
        <v>891965329956.90442</v>
      </c>
    </row>
    <row r="87" spans="1:14">
      <c r="A87" s="6">
        <v>5</v>
      </c>
      <c r="B87" s="24" t="s">
        <v>14</v>
      </c>
      <c r="C87" s="10">
        <v>0</v>
      </c>
      <c r="D87" s="25">
        <v>0</v>
      </c>
      <c r="E87" s="8">
        <f>C87-D87</f>
        <v>0</v>
      </c>
      <c r="F87" s="8">
        <v>0</v>
      </c>
      <c r="G87" s="8">
        <v>0</v>
      </c>
      <c r="H87" s="8">
        <v>0</v>
      </c>
      <c r="I87" s="8">
        <v>0</v>
      </c>
      <c r="J87" s="10">
        <f t="shared" si="9"/>
        <v>0</v>
      </c>
      <c r="K87" s="8">
        <f t="shared" si="10"/>
        <v>0</v>
      </c>
    </row>
    <row r="88" spans="1:14" ht="15.6">
      <c r="A88" s="6"/>
      <c r="B88" s="26" t="s">
        <v>11</v>
      </c>
      <c r="C88" s="10"/>
      <c r="D88" s="25"/>
      <c r="E88" s="13">
        <v>0</v>
      </c>
      <c r="F88" s="8"/>
      <c r="G88" s="8"/>
      <c r="H88" s="8"/>
      <c r="I88" s="8"/>
      <c r="J88" s="10"/>
      <c r="K88" s="8"/>
    </row>
    <row r="89" spans="1:14">
      <c r="A89" s="6">
        <v>6</v>
      </c>
      <c r="B89" s="24" t="s">
        <v>15</v>
      </c>
      <c r="C89" s="10">
        <v>1380312411.5500002</v>
      </c>
      <c r="D89" s="25">
        <v>0</v>
      </c>
      <c r="E89" s="8">
        <f>C89-D89</f>
        <v>1380312411.5500002</v>
      </c>
      <c r="F89" s="9">
        <v>0</v>
      </c>
      <c r="G89" s="9">
        <v>0</v>
      </c>
      <c r="H89" s="8">
        <v>775653616.66999996</v>
      </c>
      <c r="I89" s="8">
        <v>1380312411.55</v>
      </c>
      <c r="J89" s="10">
        <f t="shared" si="9"/>
        <v>775653616.67000031</v>
      </c>
      <c r="K89" s="8">
        <f t="shared" si="10"/>
        <v>775653616.67000031</v>
      </c>
    </row>
    <row r="90" spans="1:14" ht="15.6">
      <c r="A90" s="18"/>
      <c r="B90" s="26"/>
      <c r="C90" s="8"/>
      <c r="D90" s="8"/>
      <c r="E90" s="8"/>
      <c r="F90" s="8"/>
      <c r="G90" s="8"/>
      <c r="H90" s="8"/>
      <c r="I90" s="8"/>
      <c r="J90" s="8"/>
      <c r="K90" s="8"/>
    </row>
    <row r="91" spans="1:14" ht="15.6">
      <c r="A91" s="208" t="s">
        <v>4</v>
      </c>
      <c r="B91" s="208"/>
      <c r="C91" s="13">
        <f t="shared" ref="C91:K91" si="11">+C80+C81+C83+C85+C87+C89</f>
        <v>2785810771611.4497</v>
      </c>
      <c r="D91" s="13">
        <f t="shared" si="11"/>
        <v>176389300</v>
      </c>
      <c r="E91" s="13">
        <f t="shared" si="11"/>
        <v>2785634382311.4497</v>
      </c>
      <c r="F91" s="13">
        <f t="shared" si="11"/>
        <v>0</v>
      </c>
      <c r="G91" s="13">
        <f t="shared" si="11"/>
        <v>0</v>
      </c>
      <c r="H91" s="13">
        <f>+H80+H81+H83+H85+H87+H89</f>
        <v>102109960014.61</v>
      </c>
      <c r="I91" s="13">
        <f t="shared" si="11"/>
        <v>1380312411.55</v>
      </c>
      <c r="J91" s="13">
        <f t="shared" si="11"/>
        <v>2886540419214.5098</v>
      </c>
      <c r="K91" s="13">
        <f t="shared" si="11"/>
        <v>2886364029914.5098</v>
      </c>
    </row>
    <row r="92" spans="1:14" ht="15.6">
      <c r="A92" s="208" t="s">
        <v>5</v>
      </c>
      <c r="B92" s="208"/>
      <c r="C92" s="13"/>
      <c r="D92" s="13"/>
      <c r="E92" s="13">
        <f>+E82+E84+E86+E88</f>
        <v>796153345673.33606</v>
      </c>
      <c r="F92" s="13"/>
      <c r="G92" s="13"/>
      <c r="H92" s="13"/>
      <c r="I92" s="13"/>
      <c r="J92" s="13"/>
      <c r="K92" s="13">
        <f>+K82+K84+K86+K88</f>
        <v>904594248828.89111</v>
      </c>
    </row>
    <row r="93" spans="1:14" ht="15.6">
      <c r="A93" s="208" t="s">
        <v>6</v>
      </c>
      <c r="B93" s="208"/>
      <c r="C93" s="13"/>
      <c r="D93" s="13"/>
      <c r="E93" s="13">
        <f>+E91-E92</f>
        <v>1989481036638.1138</v>
      </c>
      <c r="F93" s="13"/>
      <c r="G93" s="13"/>
      <c r="H93" s="13"/>
      <c r="I93" s="13"/>
      <c r="J93" s="13"/>
      <c r="K93" s="13">
        <f>+K91-K92</f>
        <v>1981769781085.6187</v>
      </c>
    </row>
    <row r="97" spans="1:14" ht="15.6">
      <c r="A97" s="189" t="s">
        <v>0</v>
      </c>
      <c r="B97" s="189"/>
      <c r="C97" s="189"/>
      <c r="D97" s="189"/>
      <c r="E97" s="189"/>
      <c r="F97" s="189"/>
      <c r="G97" s="189"/>
      <c r="H97" s="189"/>
      <c r="I97" s="189"/>
      <c r="J97" s="189"/>
      <c r="K97" s="189"/>
    </row>
    <row r="98" spans="1:14" ht="15.6">
      <c r="A98" s="189" t="s">
        <v>36</v>
      </c>
      <c r="B98" s="189"/>
      <c r="C98" s="189"/>
      <c r="D98" s="189"/>
      <c r="E98" s="189"/>
      <c r="F98" s="189"/>
      <c r="G98" s="189"/>
      <c r="H98" s="189"/>
      <c r="I98" s="189"/>
      <c r="J98" s="189"/>
      <c r="K98" s="189"/>
    </row>
    <row r="99" spans="1:14" ht="15.6">
      <c r="A99" s="189" t="s">
        <v>33</v>
      </c>
      <c r="B99" s="189"/>
      <c r="C99" s="189"/>
      <c r="D99" s="189"/>
      <c r="E99" s="189"/>
      <c r="F99" s="189"/>
      <c r="G99" s="189"/>
      <c r="H99" s="189"/>
      <c r="I99" s="189"/>
      <c r="J99" s="189"/>
      <c r="K99" s="189"/>
    </row>
    <row r="100" spans="1:14" ht="15.6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1"/>
    </row>
    <row r="101" spans="1:14" ht="46.8">
      <c r="A101" s="186" t="s">
        <v>2</v>
      </c>
      <c r="B101" s="186" t="s">
        <v>7</v>
      </c>
      <c r="C101" s="3" t="s">
        <v>16</v>
      </c>
      <c r="D101" s="3" t="s">
        <v>18</v>
      </c>
      <c r="E101" s="3" t="s">
        <v>20</v>
      </c>
      <c r="F101" s="3" t="s">
        <v>22</v>
      </c>
      <c r="G101" s="3" t="s">
        <v>24</v>
      </c>
      <c r="H101" s="3" t="s">
        <v>26</v>
      </c>
      <c r="I101" s="3" t="s">
        <v>28</v>
      </c>
      <c r="J101" s="3" t="s">
        <v>16</v>
      </c>
      <c r="K101" s="3" t="s">
        <v>31</v>
      </c>
    </row>
    <row r="102" spans="1:14" ht="15.6">
      <c r="A102" s="187"/>
      <c r="B102" s="187"/>
      <c r="C102" s="4">
        <v>2019</v>
      </c>
      <c r="D102" s="4">
        <f>+C102</f>
        <v>2019</v>
      </c>
      <c r="E102" s="4">
        <f>+D102</f>
        <v>2019</v>
      </c>
      <c r="F102" s="4">
        <v>2020</v>
      </c>
      <c r="G102" s="4">
        <f>+F102</f>
        <v>2020</v>
      </c>
      <c r="H102" s="4">
        <f>+G102</f>
        <v>2020</v>
      </c>
      <c r="I102" s="4">
        <f>+H102</f>
        <v>2020</v>
      </c>
      <c r="J102" s="4">
        <f>+I102</f>
        <v>2020</v>
      </c>
      <c r="K102" s="4">
        <f>+J102</f>
        <v>2020</v>
      </c>
    </row>
    <row r="103" spans="1:14" ht="15.6">
      <c r="A103" s="23" t="s">
        <v>3</v>
      </c>
      <c r="B103" s="23" t="s">
        <v>8</v>
      </c>
      <c r="C103" s="23" t="s">
        <v>17</v>
      </c>
      <c r="D103" s="23" t="s">
        <v>19</v>
      </c>
      <c r="E103" s="23" t="s">
        <v>21</v>
      </c>
      <c r="F103" s="23" t="s">
        <v>23</v>
      </c>
      <c r="G103" s="23" t="s">
        <v>25</v>
      </c>
      <c r="H103" s="23" t="s">
        <v>27</v>
      </c>
      <c r="I103" s="23" t="s">
        <v>29</v>
      </c>
      <c r="J103" s="23" t="s">
        <v>30</v>
      </c>
      <c r="K103" s="23" t="s">
        <v>32</v>
      </c>
    </row>
    <row r="104" spans="1:14">
      <c r="A104" s="32">
        <v>1</v>
      </c>
      <c r="B104" s="33" t="s">
        <v>9</v>
      </c>
      <c r="C104" s="34">
        <v>3389353500</v>
      </c>
      <c r="D104" s="34">
        <f>C104-E104</f>
        <v>0</v>
      </c>
      <c r="E104" s="34">
        <v>3389353500</v>
      </c>
      <c r="F104" s="35">
        <v>0</v>
      </c>
      <c r="G104" s="35">
        <v>0</v>
      </c>
      <c r="H104" s="34">
        <v>514544000</v>
      </c>
      <c r="I104" s="34">
        <v>653649500</v>
      </c>
      <c r="J104" s="36">
        <f t="shared" ref="J104:J113" si="12">C104+F104-G104+H104-I104</f>
        <v>3250248000</v>
      </c>
      <c r="K104" s="34">
        <f t="shared" ref="K104:K113" si="13">E104+H104-I104</f>
        <v>3250248000</v>
      </c>
    </row>
    <row r="105" spans="1:14">
      <c r="A105" s="32">
        <v>2</v>
      </c>
      <c r="B105" s="33" t="s">
        <v>10</v>
      </c>
      <c r="C105" s="34">
        <v>2992768118</v>
      </c>
      <c r="D105" s="34">
        <f>C105-E105</f>
        <v>24167700</v>
      </c>
      <c r="E105" s="34">
        <v>2968600418</v>
      </c>
      <c r="F105" s="34">
        <v>0</v>
      </c>
      <c r="G105" s="34">
        <v>0</v>
      </c>
      <c r="H105" s="34">
        <v>383222845</v>
      </c>
      <c r="I105" s="34">
        <v>173100000</v>
      </c>
      <c r="J105" s="36">
        <f t="shared" si="12"/>
        <v>3202890963</v>
      </c>
      <c r="K105" s="34">
        <f t="shared" si="13"/>
        <v>3178723263</v>
      </c>
    </row>
    <row r="106" spans="1:14" ht="15.6">
      <c r="A106" s="37"/>
      <c r="B106" s="38" t="s">
        <v>11</v>
      </c>
      <c r="C106" s="39"/>
      <c r="D106" s="40"/>
      <c r="E106" s="39">
        <v>1999514038</v>
      </c>
      <c r="F106" s="39"/>
      <c r="G106" s="39"/>
      <c r="H106" s="39">
        <v>386202959.28576475</v>
      </c>
      <c r="I106" s="39"/>
      <c r="J106" s="41"/>
      <c r="K106" s="39">
        <f>SUM(E106+H106-J106)</f>
        <v>2385716997.2857647</v>
      </c>
      <c r="M106" s="29" t="s">
        <v>96</v>
      </c>
      <c r="N106" s="138">
        <v>364412544.28566438</v>
      </c>
    </row>
    <row r="107" spans="1:14">
      <c r="A107" s="32">
        <v>3</v>
      </c>
      <c r="B107" s="33" t="s">
        <v>12</v>
      </c>
      <c r="C107" s="34">
        <v>6134177732.7699947</v>
      </c>
      <c r="D107" s="34">
        <f>C107-E107</f>
        <v>0</v>
      </c>
      <c r="E107" s="34">
        <v>6134177732.7699947</v>
      </c>
      <c r="F107" s="34">
        <v>0</v>
      </c>
      <c r="G107" s="34">
        <v>0</v>
      </c>
      <c r="H107" s="34">
        <v>838712920</v>
      </c>
      <c r="I107" s="34">
        <v>0</v>
      </c>
      <c r="J107" s="36">
        <f t="shared" si="12"/>
        <v>6972890652.7699947</v>
      </c>
      <c r="K107" s="34">
        <f t="shared" si="13"/>
        <v>6972890652.7699947</v>
      </c>
      <c r="M107" s="29" t="s">
        <v>98</v>
      </c>
      <c r="N107" s="138">
        <v>21790415.0001004</v>
      </c>
    </row>
    <row r="108" spans="1:14" ht="15.6">
      <c r="A108" s="37"/>
      <c r="B108" s="38" t="s">
        <v>11</v>
      </c>
      <c r="C108" s="39"/>
      <c r="D108" s="40"/>
      <c r="E108" s="39">
        <v>722043119.23000002</v>
      </c>
      <c r="F108" s="39"/>
      <c r="G108" s="39"/>
      <c r="H108" s="39">
        <v>125265288.4597557</v>
      </c>
      <c r="I108" s="39"/>
      <c r="J108" s="41"/>
      <c r="K108" s="39">
        <f>SUM(E108+H108-J108)</f>
        <v>847308407.68975568</v>
      </c>
      <c r="N108" s="143">
        <f>SUM(N106:N107)</f>
        <v>386202959.28576475</v>
      </c>
    </row>
    <row r="109" spans="1:14">
      <c r="A109" s="32">
        <v>4</v>
      </c>
      <c r="B109" s="33" t="s">
        <v>13</v>
      </c>
      <c r="C109" s="34">
        <v>207569732416.42334</v>
      </c>
      <c r="D109" s="34">
        <f>C109-E109</f>
        <v>0</v>
      </c>
      <c r="E109" s="34">
        <v>207569732416.42334</v>
      </c>
      <c r="F109" s="35">
        <v>0</v>
      </c>
      <c r="G109" s="35">
        <v>0</v>
      </c>
      <c r="H109" s="34">
        <v>8845583549.25</v>
      </c>
      <c r="I109" s="34">
        <v>0</v>
      </c>
      <c r="J109" s="36">
        <f t="shared" si="12"/>
        <v>216415315965.67334</v>
      </c>
      <c r="K109" s="34">
        <f t="shared" si="13"/>
        <v>216415315965.67334</v>
      </c>
    </row>
    <row r="110" spans="1:14" ht="15.6">
      <c r="A110" s="37"/>
      <c r="B110" s="38" t="s">
        <v>11</v>
      </c>
      <c r="C110" s="39"/>
      <c r="D110" s="40"/>
      <c r="E110" s="39">
        <v>44108958372</v>
      </c>
      <c r="F110" s="42"/>
      <c r="G110" s="42"/>
      <c r="H110" s="39">
        <v>12131834925.626301</v>
      </c>
      <c r="I110" s="39"/>
      <c r="J110" s="41"/>
      <c r="K110" s="39">
        <f>SUM(E110+H110-J110)</f>
        <v>56240793297.626297</v>
      </c>
      <c r="M110" s="138"/>
    </row>
    <row r="111" spans="1:14">
      <c r="A111" s="32">
        <v>5</v>
      </c>
      <c r="B111" s="33" t="s">
        <v>14</v>
      </c>
      <c r="C111" s="34">
        <v>0</v>
      </c>
      <c r="D111" s="34">
        <f>C111-E111</f>
        <v>0</v>
      </c>
      <c r="E111" s="34">
        <v>0</v>
      </c>
      <c r="F111" s="34">
        <v>0</v>
      </c>
      <c r="G111" s="34">
        <v>0</v>
      </c>
      <c r="H111" s="34">
        <v>0</v>
      </c>
      <c r="I111" s="34">
        <v>0</v>
      </c>
      <c r="J111" s="36">
        <f t="shared" si="12"/>
        <v>0</v>
      </c>
      <c r="K111" s="34">
        <f t="shared" si="13"/>
        <v>0</v>
      </c>
    </row>
    <row r="112" spans="1:14" ht="15.6">
      <c r="A112" s="32"/>
      <c r="B112" s="38" t="s">
        <v>11</v>
      </c>
      <c r="C112" s="34"/>
      <c r="D112" s="43"/>
      <c r="E112" s="39">
        <v>0</v>
      </c>
      <c r="F112" s="34"/>
      <c r="G112" s="34"/>
      <c r="H112" s="39"/>
      <c r="I112" s="34"/>
      <c r="J112" s="36"/>
      <c r="K112" s="34"/>
    </row>
    <row r="113" spans="1:11">
      <c r="A113" s="32">
        <v>6</v>
      </c>
      <c r="B113" s="33" t="s">
        <v>15</v>
      </c>
      <c r="C113" s="34">
        <v>863727346.25999999</v>
      </c>
      <c r="D113" s="34">
        <f>C113-E113</f>
        <v>0</v>
      </c>
      <c r="E113" s="137">
        <v>863727346.25999999</v>
      </c>
      <c r="F113" s="35">
        <v>0</v>
      </c>
      <c r="G113" s="35">
        <v>0</v>
      </c>
      <c r="H113" s="34">
        <v>318383300</v>
      </c>
      <c r="I113" s="34">
        <v>0</v>
      </c>
      <c r="J113" s="36">
        <f t="shared" si="12"/>
        <v>1182110646.26</v>
      </c>
      <c r="K113" s="34">
        <f t="shared" si="13"/>
        <v>1182110646.26</v>
      </c>
    </row>
    <row r="114" spans="1:11" ht="15.6">
      <c r="A114" s="44"/>
      <c r="B114" s="38"/>
      <c r="C114" s="34"/>
      <c r="D114" s="45"/>
      <c r="E114" s="34"/>
      <c r="F114" s="34"/>
      <c r="G114" s="34"/>
      <c r="H114" s="34"/>
      <c r="I114" s="34"/>
      <c r="J114" s="34"/>
      <c r="K114" s="34"/>
    </row>
    <row r="115" spans="1:11" ht="15.6">
      <c r="A115" s="188" t="s">
        <v>4</v>
      </c>
      <c r="B115" s="188"/>
      <c r="C115" s="20">
        <f t="shared" ref="C115:K115" si="14">+C104+C105+C107+C109+C111+C113</f>
        <v>220949759113.45334</v>
      </c>
      <c r="D115" s="20">
        <f t="shared" si="14"/>
        <v>24167700</v>
      </c>
      <c r="E115" s="20">
        <f t="shared" si="14"/>
        <v>220925591413.45334</v>
      </c>
      <c r="F115" s="20">
        <f t="shared" si="14"/>
        <v>0</v>
      </c>
      <c r="G115" s="20">
        <f t="shared" si="14"/>
        <v>0</v>
      </c>
      <c r="H115" s="20">
        <f>+H104+H105+H107+H109+H111+H113</f>
        <v>10900446614.25</v>
      </c>
      <c r="I115" s="20">
        <f t="shared" si="14"/>
        <v>826749500</v>
      </c>
      <c r="J115" s="20">
        <f t="shared" si="14"/>
        <v>231023456227.70334</v>
      </c>
      <c r="K115" s="20">
        <f t="shared" si="14"/>
        <v>230999288527.70334</v>
      </c>
    </row>
    <row r="116" spans="1:11" ht="15.6">
      <c r="A116" s="188" t="s">
        <v>5</v>
      </c>
      <c r="B116" s="188"/>
      <c r="C116" s="20"/>
      <c r="D116" s="20"/>
      <c r="E116" s="20">
        <f>+E106+E108+E110+E112</f>
        <v>46830515529.230003</v>
      </c>
      <c r="F116" s="20"/>
      <c r="G116" s="20"/>
      <c r="H116" s="20"/>
      <c r="I116" s="20"/>
      <c r="J116" s="20"/>
      <c r="K116" s="20">
        <f>+K106+K108+K110+K112</f>
        <v>59473818702.601814</v>
      </c>
    </row>
    <row r="117" spans="1:11" ht="15.6">
      <c r="A117" s="188" t="s">
        <v>6</v>
      </c>
      <c r="B117" s="188"/>
      <c r="C117" s="21"/>
      <c r="D117" s="21"/>
      <c r="E117" s="21">
        <f>+E115-E116</f>
        <v>174095075884.22333</v>
      </c>
      <c r="F117" s="21"/>
      <c r="G117" s="21"/>
      <c r="H117" s="21"/>
      <c r="I117" s="21"/>
      <c r="J117" s="21"/>
      <c r="K117" s="21">
        <f>+K115-K116</f>
        <v>171525469825.10153</v>
      </c>
    </row>
    <row r="121" spans="1:11" ht="15.6">
      <c r="A121" s="191" t="s">
        <v>0</v>
      </c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</row>
    <row r="122" spans="1:11" ht="15.6">
      <c r="A122" s="191" t="s">
        <v>37</v>
      </c>
      <c r="B122" s="191"/>
      <c r="C122" s="191"/>
      <c r="D122" s="191"/>
      <c r="E122" s="191"/>
      <c r="F122" s="191"/>
      <c r="G122" s="191"/>
      <c r="H122" s="191"/>
      <c r="I122" s="191"/>
      <c r="J122" s="191"/>
      <c r="K122" s="191"/>
    </row>
    <row r="123" spans="1:11" ht="15.6">
      <c r="A123" s="191" t="str">
        <f>'[4]Form JIJ'!$A$3</f>
        <v>PER 31 DESEMBER 2020</v>
      </c>
      <c r="B123" s="191"/>
      <c r="C123" s="191"/>
      <c r="D123" s="191"/>
      <c r="E123" s="191"/>
      <c r="F123" s="191"/>
      <c r="G123" s="191"/>
      <c r="H123" s="191"/>
      <c r="I123" s="191"/>
      <c r="J123" s="191"/>
      <c r="K123" s="191"/>
    </row>
    <row r="124" spans="1:11" ht="15.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2"/>
    </row>
    <row r="125" spans="1:11" ht="46.8">
      <c r="A125" s="186" t="s">
        <v>2</v>
      </c>
      <c r="B125" s="186" t="s">
        <v>7</v>
      </c>
      <c r="C125" s="3" t="s">
        <v>16</v>
      </c>
      <c r="D125" s="3" t="s">
        <v>18</v>
      </c>
      <c r="E125" s="3" t="s">
        <v>20</v>
      </c>
      <c r="F125" s="3" t="s">
        <v>22</v>
      </c>
      <c r="G125" s="3" t="s">
        <v>24</v>
      </c>
      <c r="H125" s="3" t="s">
        <v>26</v>
      </c>
      <c r="I125" s="3" t="s">
        <v>28</v>
      </c>
      <c r="J125" s="3" t="s">
        <v>16</v>
      </c>
      <c r="K125" s="3" t="s">
        <v>31</v>
      </c>
    </row>
    <row r="126" spans="1:11" ht="15.6">
      <c r="A126" s="187"/>
      <c r="B126" s="187"/>
      <c r="C126" s="4">
        <v>2019</v>
      </c>
      <c r="D126" s="4">
        <v>2019</v>
      </c>
      <c r="E126" s="4">
        <v>2019</v>
      </c>
      <c r="F126" s="4">
        <v>2020</v>
      </c>
      <c r="G126" s="4">
        <v>2020</v>
      </c>
      <c r="H126" s="4">
        <v>2020</v>
      </c>
      <c r="I126" s="4">
        <v>2020</v>
      </c>
      <c r="J126" s="4">
        <v>2020</v>
      </c>
      <c r="K126" s="4">
        <v>2020</v>
      </c>
    </row>
    <row r="127" spans="1:11" ht="15.6">
      <c r="A127" s="23" t="s">
        <v>3</v>
      </c>
      <c r="B127" s="23" t="s">
        <v>8</v>
      </c>
      <c r="C127" s="23" t="s">
        <v>17</v>
      </c>
      <c r="D127" s="23" t="s">
        <v>19</v>
      </c>
      <c r="E127" s="23" t="s">
        <v>21</v>
      </c>
      <c r="F127" s="23" t="s">
        <v>23</v>
      </c>
      <c r="G127" s="23" t="s">
        <v>25</v>
      </c>
      <c r="H127" s="23" t="s">
        <v>27</v>
      </c>
      <c r="I127" s="23" t="s">
        <v>29</v>
      </c>
      <c r="J127" s="23" t="s">
        <v>30</v>
      </c>
      <c r="K127" s="23" t="s">
        <v>32</v>
      </c>
    </row>
    <row r="128" spans="1:11">
      <c r="A128" s="6">
        <v>1</v>
      </c>
      <c r="B128" s="7" t="s">
        <v>9</v>
      </c>
      <c r="C128" s="8">
        <v>0</v>
      </c>
      <c r="D128" s="8">
        <v>0</v>
      </c>
      <c r="E128" s="8">
        <v>0</v>
      </c>
      <c r="F128" s="9">
        <v>0</v>
      </c>
      <c r="G128" s="9">
        <v>0</v>
      </c>
      <c r="H128" s="8">
        <v>0</v>
      </c>
      <c r="I128" s="8">
        <v>0</v>
      </c>
      <c r="J128" s="10">
        <f t="shared" ref="J128:J137" si="15">C128+F128-G128+H128-I128</f>
        <v>0</v>
      </c>
      <c r="K128" s="8">
        <f t="shared" ref="K128:K137" si="16">E128+H128-I128</f>
        <v>0</v>
      </c>
    </row>
    <row r="129" spans="1:14">
      <c r="A129" s="6">
        <v>2</v>
      </c>
      <c r="B129" s="7" t="s">
        <v>10</v>
      </c>
      <c r="C129" s="8">
        <v>7276669516</v>
      </c>
      <c r="D129" s="8">
        <v>13490000</v>
      </c>
      <c r="E129" s="8">
        <v>7263179516</v>
      </c>
      <c r="F129" s="8">
        <v>0</v>
      </c>
      <c r="G129" s="8">
        <v>0</v>
      </c>
      <c r="H129" s="8">
        <v>1871659425</v>
      </c>
      <c r="I129" s="8">
        <v>838170500</v>
      </c>
      <c r="J129" s="10">
        <f t="shared" si="15"/>
        <v>8310158441</v>
      </c>
      <c r="K129" s="8">
        <f t="shared" si="16"/>
        <v>8296668441</v>
      </c>
    </row>
    <row r="130" spans="1:14" ht="15.6">
      <c r="A130" s="11"/>
      <c r="B130" s="12" t="s">
        <v>11</v>
      </c>
      <c r="C130" s="13"/>
      <c r="D130" s="14"/>
      <c r="E130" s="14">
        <v>3639592256.8571429</v>
      </c>
      <c r="F130" s="13"/>
      <c r="G130" s="13"/>
      <c r="H130" s="13">
        <v>1254878935.3809094</v>
      </c>
      <c r="I130" s="13">
        <v>378397242.85710001</v>
      </c>
      <c r="J130" s="15"/>
      <c r="K130" s="13">
        <f>SUM(E130+H130-I130)</f>
        <v>4516073949.3809528</v>
      </c>
      <c r="M130" s="29" t="s">
        <v>96</v>
      </c>
      <c r="N130" s="138">
        <v>936557620.38095236</v>
      </c>
    </row>
    <row r="131" spans="1:14">
      <c r="A131" s="6">
        <v>3</v>
      </c>
      <c r="B131" s="7" t="s">
        <v>12</v>
      </c>
      <c r="C131" s="8">
        <v>3191342844</v>
      </c>
      <c r="D131" s="8">
        <v>0</v>
      </c>
      <c r="E131" s="8">
        <v>3191342844</v>
      </c>
      <c r="F131" s="8">
        <v>0</v>
      </c>
      <c r="G131" s="8">
        <v>0</v>
      </c>
      <c r="H131" s="8">
        <v>160782000</v>
      </c>
      <c r="I131" s="8">
        <v>0</v>
      </c>
      <c r="J131" s="10">
        <f t="shared" si="15"/>
        <v>3352124844</v>
      </c>
      <c r="K131" s="8">
        <f>E131+H131-I131</f>
        <v>3352124844</v>
      </c>
      <c r="M131" s="29" t="s">
        <v>98</v>
      </c>
      <c r="N131" s="138">
        <v>318321314.99995703</v>
      </c>
    </row>
    <row r="132" spans="1:14" ht="15.6">
      <c r="A132" s="11"/>
      <c r="B132" s="12" t="s">
        <v>11</v>
      </c>
      <c r="C132" s="13"/>
      <c r="D132" s="14"/>
      <c r="E132" s="14">
        <v>80301056.879999995</v>
      </c>
      <c r="F132" s="13"/>
      <c r="G132" s="13"/>
      <c r="H132" s="13">
        <v>77399769.654247493</v>
      </c>
      <c r="I132" s="13"/>
      <c r="J132" s="15"/>
      <c r="K132" s="13">
        <f>SUM(E132+H132-I132)</f>
        <v>157700826.53424749</v>
      </c>
      <c r="N132" s="143">
        <f>SUM(N130:N131)</f>
        <v>1254878935.3809094</v>
      </c>
    </row>
    <row r="133" spans="1:14">
      <c r="A133" s="6">
        <v>4</v>
      </c>
      <c r="B133" s="7" t="s">
        <v>13</v>
      </c>
      <c r="C133" s="8">
        <v>336930656</v>
      </c>
      <c r="D133" s="8">
        <v>0</v>
      </c>
      <c r="E133" s="8">
        <v>336930656</v>
      </c>
      <c r="F133" s="9">
        <v>0</v>
      </c>
      <c r="G133" s="9">
        <v>0</v>
      </c>
      <c r="H133" s="8">
        <v>0</v>
      </c>
      <c r="I133" s="8">
        <v>0</v>
      </c>
      <c r="J133" s="10">
        <f t="shared" si="15"/>
        <v>336930656</v>
      </c>
      <c r="K133" s="8">
        <f t="shared" si="16"/>
        <v>336930656</v>
      </c>
    </row>
    <row r="134" spans="1:14" ht="15.6">
      <c r="A134" s="11"/>
      <c r="B134" s="12" t="s">
        <v>11</v>
      </c>
      <c r="C134" s="13"/>
      <c r="D134" s="14"/>
      <c r="E134" s="8">
        <v>9192279.5950000007</v>
      </c>
      <c r="F134" s="16"/>
      <c r="G134" s="16"/>
      <c r="H134" s="13">
        <v>6489775.375</v>
      </c>
      <c r="I134" s="13"/>
      <c r="J134" s="15"/>
      <c r="K134" s="13">
        <f>SUM(E134+H134-I134)</f>
        <v>15682054.970000001</v>
      </c>
    </row>
    <row r="135" spans="1:14">
      <c r="A135" s="6">
        <v>5</v>
      </c>
      <c r="B135" s="7" t="s">
        <v>14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10">
        <f t="shared" si="15"/>
        <v>0</v>
      </c>
      <c r="K135" s="8">
        <f t="shared" si="16"/>
        <v>0</v>
      </c>
    </row>
    <row r="136" spans="1:14" ht="15.6">
      <c r="A136" s="6"/>
      <c r="B136" s="12" t="s">
        <v>11</v>
      </c>
      <c r="C136" s="8"/>
      <c r="D136" s="17"/>
      <c r="E136" s="8">
        <v>0</v>
      </c>
      <c r="F136" s="8"/>
      <c r="G136" s="8"/>
      <c r="H136" s="13"/>
      <c r="I136" s="8"/>
      <c r="J136" s="10"/>
      <c r="K136" s="8"/>
    </row>
    <row r="137" spans="1:14">
      <c r="A137" s="6">
        <v>6</v>
      </c>
      <c r="B137" s="7" t="s">
        <v>15</v>
      </c>
      <c r="C137" s="8">
        <v>0</v>
      </c>
      <c r="D137" s="8">
        <v>0</v>
      </c>
      <c r="E137" s="8">
        <v>0</v>
      </c>
      <c r="F137" s="9">
        <v>0</v>
      </c>
      <c r="G137" s="9">
        <v>0</v>
      </c>
      <c r="H137" s="8">
        <v>0</v>
      </c>
      <c r="I137" s="8">
        <v>0</v>
      </c>
      <c r="J137" s="10">
        <f t="shared" si="15"/>
        <v>0</v>
      </c>
      <c r="K137" s="8">
        <f t="shared" si="16"/>
        <v>0</v>
      </c>
    </row>
    <row r="138" spans="1:14" ht="15.6">
      <c r="A138" s="18"/>
      <c r="B138" s="12"/>
      <c r="C138" s="8"/>
      <c r="D138" s="19"/>
      <c r="E138" s="8"/>
      <c r="F138" s="8"/>
      <c r="G138" s="8"/>
      <c r="H138" s="8"/>
      <c r="I138" s="8"/>
      <c r="J138" s="8"/>
      <c r="K138" s="8"/>
    </row>
    <row r="139" spans="1:14" ht="15.6">
      <c r="A139" s="188" t="s">
        <v>4</v>
      </c>
      <c r="B139" s="188"/>
      <c r="C139" s="20">
        <f t="shared" ref="C139:K139" si="17">+C128+C129+C131+C133+C135+C137</f>
        <v>10804943016</v>
      </c>
      <c r="D139" s="20">
        <f>+D128+D129+D131+D133+D135+D137</f>
        <v>13490000</v>
      </c>
      <c r="E139" s="20">
        <f>+E128+E129+E131+E133+E135+E137</f>
        <v>10791453016</v>
      </c>
      <c r="F139" s="20">
        <f t="shared" si="17"/>
        <v>0</v>
      </c>
      <c r="G139" s="20">
        <f t="shared" si="17"/>
        <v>0</v>
      </c>
      <c r="H139" s="20">
        <f t="shared" si="17"/>
        <v>2032441425</v>
      </c>
      <c r="I139" s="20">
        <f t="shared" si="17"/>
        <v>838170500</v>
      </c>
      <c r="J139" s="20">
        <f t="shared" si="17"/>
        <v>11999213941</v>
      </c>
      <c r="K139" s="20">
        <f t="shared" si="17"/>
        <v>11985723941</v>
      </c>
    </row>
    <row r="140" spans="1:14" ht="15.6">
      <c r="A140" s="188" t="s">
        <v>5</v>
      </c>
      <c r="B140" s="188"/>
      <c r="C140" s="20"/>
      <c r="D140" s="20"/>
      <c r="E140" s="20">
        <f>+E130+E132+E134+E136</f>
        <v>3729085593.3321428</v>
      </c>
      <c r="F140" s="20"/>
      <c r="G140" s="20"/>
      <c r="H140" s="20"/>
      <c r="I140" s="20"/>
      <c r="J140" s="20"/>
      <c r="K140" s="20">
        <f>+K130+K132+K134+K136</f>
        <v>4689456830.8852005</v>
      </c>
    </row>
    <row r="141" spans="1:14" ht="15.6">
      <c r="A141" s="188" t="s">
        <v>6</v>
      </c>
      <c r="B141" s="188"/>
      <c r="C141" s="21"/>
      <c r="D141" s="21"/>
      <c r="E141" s="21">
        <f>+E139-E140</f>
        <v>7062367422.6678572</v>
      </c>
      <c r="F141" s="21"/>
      <c r="G141" s="21"/>
      <c r="H141" s="21"/>
      <c r="I141" s="21"/>
      <c r="J141" s="21"/>
      <c r="K141" s="21">
        <f>+K139-K140</f>
        <v>7296267110.1147995</v>
      </c>
    </row>
    <row r="145" spans="1:14" ht="15.6">
      <c r="A145" s="207" t="s">
        <v>0</v>
      </c>
      <c r="B145" s="207"/>
      <c r="C145" s="207"/>
      <c r="D145" s="207"/>
      <c r="E145" s="207"/>
      <c r="F145" s="207"/>
      <c r="G145" s="207"/>
      <c r="H145" s="207"/>
      <c r="I145" s="207"/>
      <c r="J145" s="207"/>
      <c r="K145" s="207"/>
    </row>
    <row r="146" spans="1:14" ht="15.6">
      <c r="A146" s="207" t="s">
        <v>38</v>
      </c>
      <c r="B146" s="207"/>
      <c r="C146" s="207"/>
      <c r="D146" s="207"/>
      <c r="E146" s="207"/>
      <c r="F146" s="207"/>
      <c r="G146" s="207"/>
      <c r="H146" s="207"/>
      <c r="I146" s="207"/>
      <c r="J146" s="207"/>
      <c r="K146" s="207"/>
    </row>
    <row r="147" spans="1:14" ht="15.6">
      <c r="A147" s="207" t="s">
        <v>33</v>
      </c>
      <c r="B147" s="207"/>
      <c r="C147" s="207"/>
      <c r="D147" s="207"/>
      <c r="E147" s="207"/>
      <c r="F147" s="207"/>
      <c r="G147" s="207"/>
      <c r="H147" s="207"/>
      <c r="I147" s="207"/>
      <c r="J147" s="207"/>
      <c r="K147" s="207"/>
    </row>
    <row r="148" spans="1:14" ht="15.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2"/>
    </row>
    <row r="149" spans="1:14" ht="46.8">
      <c r="A149" s="186" t="s">
        <v>2</v>
      </c>
      <c r="B149" s="186" t="s">
        <v>7</v>
      </c>
      <c r="C149" s="3" t="s">
        <v>16</v>
      </c>
      <c r="D149" s="3" t="s">
        <v>18</v>
      </c>
      <c r="E149" s="3" t="s">
        <v>20</v>
      </c>
      <c r="F149" s="3" t="s">
        <v>22</v>
      </c>
      <c r="G149" s="3" t="s">
        <v>24</v>
      </c>
      <c r="H149" s="3" t="s">
        <v>26</v>
      </c>
      <c r="I149" s="3" t="s">
        <v>28</v>
      </c>
      <c r="J149" s="3" t="s">
        <v>16</v>
      </c>
      <c r="K149" s="3" t="s">
        <v>31</v>
      </c>
    </row>
    <row r="150" spans="1:14" ht="15.6">
      <c r="A150" s="187"/>
      <c r="B150" s="187"/>
      <c r="C150" s="4">
        <v>2019</v>
      </c>
      <c r="D150" s="4">
        <f>+C150</f>
        <v>2019</v>
      </c>
      <c r="E150" s="4">
        <f>+D150</f>
        <v>2019</v>
      </c>
      <c r="F150" s="4">
        <v>2020</v>
      </c>
      <c r="G150" s="4">
        <f>+F150</f>
        <v>2020</v>
      </c>
      <c r="H150" s="4">
        <f>+G150</f>
        <v>2020</v>
      </c>
      <c r="I150" s="4">
        <f>+H150</f>
        <v>2020</v>
      </c>
      <c r="J150" s="4">
        <f>+I150</f>
        <v>2020</v>
      </c>
      <c r="K150" s="4">
        <f>+J150</f>
        <v>2020</v>
      </c>
    </row>
    <row r="151" spans="1:14" ht="15.6">
      <c r="A151" s="23" t="s">
        <v>3</v>
      </c>
      <c r="B151" s="23" t="s">
        <v>8</v>
      </c>
      <c r="C151" s="23" t="s">
        <v>17</v>
      </c>
      <c r="D151" s="23" t="s">
        <v>19</v>
      </c>
      <c r="E151" s="23" t="s">
        <v>21</v>
      </c>
      <c r="F151" s="23" t="s">
        <v>23</v>
      </c>
      <c r="G151" s="23" t="s">
        <v>25</v>
      </c>
      <c r="H151" s="23" t="s">
        <v>27</v>
      </c>
      <c r="I151" s="23" t="s">
        <v>29</v>
      </c>
      <c r="J151" s="23" t="s">
        <v>30</v>
      </c>
      <c r="K151" s="23" t="s">
        <v>32</v>
      </c>
    </row>
    <row r="152" spans="1:14">
      <c r="A152" s="6">
        <v>1</v>
      </c>
      <c r="B152" s="7" t="s">
        <v>9</v>
      </c>
      <c r="C152" s="46">
        <v>0</v>
      </c>
      <c r="D152" s="46">
        <f>C152-E152</f>
        <v>0</v>
      </c>
      <c r="E152" s="46">
        <v>0</v>
      </c>
      <c r="F152" s="47">
        <v>0</v>
      </c>
      <c r="G152" s="47">
        <v>0</v>
      </c>
      <c r="H152" s="46">
        <v>0</v>
      </c>
      <c r="I152" s="46">
        <v>0</v>
      </c>
      <c r="J152" s="46">
        <f t="shared" ref="J152:J159" si="18">C152+F152-G152+H152-I152</f>
        <v>0</v>
      </c>
      <c r="K152" s="46">
        <f t="shared" ref="K152:K161" si="19">E152+H152-I152</f>
        <v>0</v>
      </c>
    </row>
    <row r="153" spans="1:14">
      <c r="A153" s="6">
        <v>2</v>
      </c>
      <c r="B153" s="7" t="s">
        <v>10</v>
      </c>
      <c r="C153" s="46">
        <v>1272518000</v>
      </c>
      <c r="D153" s="46">
        <f>C153-E153</f>
        <v>3750000</v>
      </c>
      <c r="E153" s="46">
        <v>1268768000</v>
      </c>
      <c r="F153" s="46">
        <v>0</v>
      </c>
      <c r="G153" s="46">
        <v>0</v>
      </c>
      <c r="H153" s="46">
        <v>78147025</v>
      </c>
      <c r="I153" s="46">
        <v>20000000</v>
      </c>
      <c r="J153" s="46">
        <f t="shared" si="18"/>
        <v>1330665025</v>
      </c>
      <c r="K153" s="46">
        <f t="shared" si="19"/>
        <v>1326915025</v>
      </c>
    </row>
    <row r="154" spans="1:14" ht="15.6">
      <c r="A154" s="11"/>
      <c r="B154" s="12" t="s">
        <v>11</v>
      </c>
      <c r="C154" s="48"/>
      <c r="D154" s="49"/>
      <c r="E154" s="48">
        <v>1083040142.8571429</v>
      </c>
      <c r="F154" s="48"/>
      <c r="G154" s="48"/>
      <c r="H154" s="48">
        <v>96114219.999857053</v>
      </c>
      <c r="I154" s="48">
        <v>20000000</v>
      </c>
      <c r="J154" s="48"/>
      <c r="K154" s="48">
        <f>SUM(E154+H154-I154)</f>
        <v>1159154362.8569999</v>
      </c>
      <c r="M154" s="29" t="s">
        <v>96</v>
      </c>
      <c r="N154" s="138">
        <v>94398804.999999985</v>
      </c>
    </row>
    <row r="155" spans="1:14">
      <c r="A155" s="6">
        <v>3</v>
      </c>
      <c r="B155" s="7" t="s">
        <v>12</v>
      </c>
      <c r="C155" s="46">
        <v>686694000</v>
      </c>
      <c r="D155" s="46">
        <f>C155-E155</f>
        <v>0</v>
      </c>
      <c r="E155" s="46">
        <v>686694000</v>
      </c>
      <c r="F155" s="46">
        <v>0</v>
      </c>
      <c r="G155" s="46">
        <v>0</v>
      </c>
      <c r="H155" s="46">
        <v>0</v>
      </c>
      <c r="I155" s="46">
        <v>0</v>
      </c>
      <c r="J155" s="46">
        <f t="shared" si="18"/>
        <v>686694000</v>
      </c>
      <c r="K155" s="46">
        <f>E155+H155-I155</f>
        <v>686694000</v>
      </c>
      <c r="M155" s="29" t="s">
        <v>98</v>
      </c>
      <c r="N155" s="138">
        <v>1715414.9998570699</v>
      </c>
    </row>
    <row r="156" spans="1:14" ht="15.6">
      <c r="A156" s="11"/>
      <c r="B156" s="12" t="s">
        <v>11</v>
      </c>
      <c r="C156" s="48"/>
      <c r="D156" s="49"/>
      <c r="E156" s="48">
        <v>50987760</v>
      </c>
      <c r="F156" s="48"/>
      <c r="G156" s="48"/>
      <c r="H156" s="48">
        <v>13733880</v>
      </c>
      <c r="I156" s="48"/>
      <c r="J156" s="48"/>
      <c r="K156" s="48">
        <f>SUM(E156+H156-J156)</f>
        <v>64721640</v>
      </c>
      <c r="N156" s="143">
        <f>SUM(N154:N155)</f>
        <v>96114219.999857053</v>
      </c>
    </row>
    <row r="157" spans="1:14">
      <c r="A157" s="6">
        <v>4</v>
      </c>
      <c r="B157" s="7" t="s">
        <v>13</v>
      </c>
      <c r="C157" s="46">
        <v>0</v>
      </c>
      <c r="D157" s="46">
        <f>C157-E157</f>
        <v>0</v>
      </c>
      <c r="E157" s="46">
        <v>0</v>
      </c>
      <c r="F157" s="47">
        <v>0</v>
      </c>
      <c r="G157" s="47">
        <v>0</v>
      </c>
      <c r="H157" s="46">
        <v>0</v>
      </c>
      <c r="I157" s="46">
        <v>0</v>
      </c>
      <c r="J157" s="46">
        <f t="shared" si="18"/>
        <v>0</v>
      </c>
      <c r="K157" s="46">
        <f t="shared" si="19"/>
        <v>0</v>
      </c>
    </row>
    <row r="158" spans="1:14" ht="15.6">
      <c r="A158" s="11"/>
      <c r="B158" s="12" t="s">
        <v>11</v>
      </c>
      <c r="C158" s="48"/>
      <c r="D158" s="49"/>
      <c r="E158" s="48">
        <v>0</v>
      </c>
      <c r="F158" s="50"/>
      <c r="G158" s="50"/>
      <c r="H158" s="48"/>
      <c r="I158" s="48"/>
      <c r="J158" s="48"/>
      <c r="K158" s="48"/>
    </row>
    <row r="159" spans="1:14">
      <c r="A159" s="6">
        <v>5</v>
      </c>
      <c r="B159" s="7" t="s">
        <v>14</v>
      </c>
      <c r="C159" s="46">
        <v>3701200</v>
      </c>
      <c r="D159" s="46">
        <f>C159-E159</f>
        <v>0</v>
      </c>
      <c r="E159" s="46">
        <v>3701200</v>
      </c>
      <c r="F159" s="46">
        <v>0</v>
      </c>
      <c r="G159" s="46">
        <v>0</v>
      </c>
      <c r="H159" s="46">
        <v>0</v>
      </c>
      <c r="I159" s="46">
        <v>0</v>
      </c>
      <c r="J159" s="46">
        <f t="shared" si="18"/>
        <v>3701200</v>
      </c>
      <c r="K159" s="46">
        <f t="shared" si="19"/>
        <v>3701200</v>
      </c>
    </row>
    <row r="160" spans="1:14" ht="15.6">
      <c r="A160" s="6"/>
      <c r="B160" s="12" t="s">
        <v>11</v>
      </c>
      <c r="C160" s="46"/>
      <c r="D160" s="51"/>
      <c r="E160" s="48">
        <v>0</v>
      </c>
      <c r="F160" s="46"/>
      <c r="G160" s="46"/>
      <c r="H160" s="48"/>
      <c r="I160" s="46"/>
      <c r="J160" s="46"/>
      <c r="K160" s="46"/>
    </row>
    <row r="161" spans="1:11">
      <c r="A161" s="6">
        <v>6</v>
      </c>
      <c r="B161" s="7" t="s">
        <v>15</v>
      </c>
      <c r="C161" s="46">
        <v>0</v>
      </c>
      <c r="D161" s="46">
        <f>C161-E161</f>
        <v>0</v>
      </c>
      <c r="E161" s="46">
        <v>0</v>
      </c>
      <c r="F161" s="47">
        <v>0</v>
      </c>
      <c r="G161" s="47">
        <v>0</v>
      </c>
      <c r="H161" s="46">
        <v>0</v>
      </c>
      <c r="I161" s="46">
        <v>0</v>
      </c>
      <c r="J161" s="46">
        <f>C161+F161-G161+H161-I161</f>
        <v>0</v>
      </c>
      <c r="K161" s="46">
        <f t="shared" si="19"/>
        <v>0</v>
      </c>
    </row>
    <row r="162" spans="1:11" ht="15.6">
      <c r="A162" s="18"/>
      <c r="B162" s="12"/>
      <c r="C162" s="46"/>
      <c r="D162" s="52"/>
      <c r="E162" s="46"/>
      <c r="F162" s="46"/>
      <c r="G162" s="46"/>
      <c r="H162" s="46"/>
      <c r="I162" s="46"/>
      <c r="J162" s="46"/>
      <c r="K162" s="46"/>
    </row>
    <row r="163" spans="1:11" ht="15.6">
      <c r="A163" s="188" t="s">
        <v>4</v>
      </c>
      <c r="B163" s="188"/>
      <c r="C163" s="53">
        <f t="shared" ref="C163:I163" si="20">+C152+C153+C155+C157+C159+C161</f>
        <v>1962913200</v>
      </c>
      <c r="D163" s="53">
        <f t="shared" si="20"/>
        <v>3750000</v>
      </c>
      <c r="E163" s="53">
        <f t="shared" si="20"/>
        <v>1959163200</v>
      </c>
      <c r="F163" s="53">
        <f t="shared" si="20"/>
        <v>0</v>
      </c>
      <c r="G163" s="53">
        <f t="shared" si="20"/>
        <v>0</v>
      </c>
      <c r="H163" s="53">
        <f t="shared" si="20"/>
        <v>78147025</v>
      </c>
      <c r="I163" s="53">
        <f t="shared" si="20"/>
        <v>20000000</v>
      </c>
      <c r="J163" s="53">
        <f>+J152+J153+J155+J157+J159+J161</f>
        <v>2021060225</v>
      </c>
      <c r="K163" s="53">
        <f>+K152+K153+K155+K157+K159+K161</f>
        <v>2017310225</v>
      </c>
    </row>
    <row r="164" spans="1:11" ht="15.6">
      <c r="A164" s="188" t="s">
        <v>5</v>
      </c>
      <c r="B164" s="188"/>
      <c r="C164" s="20"/>
      <c r="D164" s="20"/>
      <c r="E164" s="54">
        <f>E154+E156+E158+E160</f>
        <v>1134027902.8571429</v>
      </c>
      <c r="F164" s="20"/>
      <c r="G164" s="20"/>
      <c r="H164" s="55"/>
      <c r="I164" s="55"/>
      <c r="J164" s="56"/>
      <c r="K164" s="20">
        <f>+K154+K156+K158+K160</f>
        <v>1223876002.8569999</v>
      </c>
    </row>
    <row r="165" spans="1:11" ht="15.6">
      <c r="A165" s="188" t="s">
        <v>6</v>
      </c>
      <c r="B165" s="188"/>
      <c r="C165" s="21"/>
      <c r="D165" s="21"/>
      <c r="E165" s="57">
        <f>E163-E164</f>
        <v>825135297.14285707</v>
      </c>
      <c r="F165" s="21"/>
      <c r="G165" s="21"/>
      <c r="H165" s="21"/>
      <c r="I165" s="58"/>
      <c r="J165" s="21"/>
      <c r="K165" s="21">
        <f>+K163-K164</f>
        <v>793434222.14300013</v>
      </c>
    </row>
    <row r="169" spans="1:11" ht="15.6">
      <c r="A169" s="191" t="s">
        <v>0</v>
      </c>
      <c r="B169" s="191"/>
      <c r="C169" s="191"/>
      <c r="D169" s="191"/>
      <c r="E169" s="191"/>
      <c r="F169" s="191"/>
      <c r="G169" s="191"/>
      <c r="H169" s="191"/>
      <c r="I169" s="191"/>
      <c r="J169" s="191"/>
      <c r="K169" s="191"/>
    </row>
    <row r="170" spans="1:11" ht="15.6">
      <c r="A170" s="191" t="s">
        <v>39</v>
      </c>
      <c r="B170" s="191"/>
      <c r="C170" s="191"/>
      <c r="D170" s="191"/>
      <c r="E170" s="191"/>
      <c r="F170" s="191"/>
      <c r="G170" s="191"/>
      <c r="H170" s="191"/>
      <c r="I170" s="191"/>
      <c r="J170" s="191"/>
      <c r="K170" s="191"/>
    </row>
    <row r="171" spans="1:11" ht="15.6">
      <c r="A171" s="191" t="str">
        <f>[5]Peralatan!$A$3</f>
        <v>PER 31 DESEMBER 2020</v>
      </c>
      <c r="B171" s="191"/>
      <c r="C171" s="191"/>
      <c r="D171" s="191"/>
      <c r="E171" s="191"/>
      <c r="F171" s="191"/>
      <c r="G171" s="191"/>
      <c r="H171" s="191"/>
      <c r="I171" s="191"/>
      <c r="J171" s="191"/>
      <c r="K171" s="191"/>
    </row>
    <row r="172" spans="1:11" ht="15.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2"/>
    </row>
    <row r="173" spans="1:11" ht="46.8">
      <c r="A173" s="186" t="s">
        <v>2</v>
      </c>
      <c r="B173" s="186" t="s">
        <v>7</v>
      </c>
      <c r="C173" s="3" t="s">
        <v>16</v>
      </c>
      <c r="D173" s="3" t="s">
        <v>18</v>
      </c>
      <c r="E173" s="3" t="s">
        <v>20</v>
      </c>
      <c r="F173" s="3" t="s">
        <v>22</v>
      </c>
      <c r="G173" s="3" t="s">
        <v>24</v>
      </c>
      <c r="H173" s="3" t="s">
        <v>26</v>
      </c>
      <c r="I173" s="3" t="s">
        <v>28</v>
      </c>
      <c r="J173" s="3" t="s">
        <v>16</v>
      </c>
      <c r="K173" s="3" t="s">
        <v>31</v>
      </c>
    </row>
    <row r="174" spans="1:11" ht="15.6">
      <c r="A174" s="187"/>
      <c r="B174" s="187"/>
      <c r="C174" s="4">
        <v>2019</v>
      </c>
      <c r="D174" s="4">
        <f>+C174</f>
        <v>2019</v>
      </c>
      <c r="E174" s="4">
        <f>+D174</f>
        <v>2019</v>
      </c>
      <c r="F174" s="4">
        <v>2020</v>
      </c>
      <c r="G174" s="4">
        <f>+F174</f>
        <v>2020</v>
      </c>
      <c r="H174" s="4">
        <f>+G174</f>
        <v>2020</v>
      </c>
      <c r="I174" s="4">
        <f>+H174</f>
        <v>2020</v>
      </c>
      <c r="J174" s="4">
        <f>+I174</f>
        <v>2020</v>
      </c>
      <c r="K174" s="4">
        <f>+J174</f>
        <v>2020</v>
      </c>
    </row>
    <row r="175" spans="1:11" ht="15.6">
      <c r="A175" s="23" t="s">
        <v>3</v>
      </c>
      <c r="B175" s="23" t="s">
        <v>8</v>
      </c>
      <c r="C175" s="23" t="s">
        <v>17</v>
      </c>
      <c r="D175" s="23" t="s">
        <v>19</v>
      </c>
      <c r="E175" s="23" t="s">
        <v>21</v>
      </c>
      <c r="F175" s="23" t="s">
        <v>23</v>
      </c>
      <c r="G175" s="23" t="s">
        <v>25</v>
      </c>
      <c r="H175" s="23" t="s">
        <v>27</v>
      </c>
      <c r="I175" s="23" t="s">
        <v>29</v>
      </c>
      <c r="J175" s="23" t="s">
        <v>30</v>
      </c>
      <c r="K175" s="23" t="s">
        <v>32</v>
      </c>
    </row>
    <row r="176" spans="1:11">
      <c r="A176" s="6">
        <v>1</v>
      </c>
      <c r="B176" s="7" t="s">
        <v>9</v>
      </c>
      <c r="C176" s="8">
        <v>205000000</v>
      </c>
      <c r="D176" s="8">
        <f>C176-E176</f>
        <v>0</v>
      </c>
      <c r="E176" s="8">
        <v>205000000</v>
      </c>
      <c r="F176" s="9">
        <v>0</v>
      </c>
      <c r="G176" s="9">
        <v>0</v>
      </c>
      <c r="H176" s="8">
        <v>0</v>
      </c>
      <c r="I176" s="8">
        <v>0</v>
      </c>
      <c r="J176" s="10">
        <f t="shared" ref="J176:J185" si="21">C176+F176-G176+H176-I176</f>
        <v>205000000</v>
      </c>
      <c r="K176" s="8">
        <f t="shared" ref="K176:K185" si="22">E176+H176-I176</f>
        <v>205000000</v>
      </c>
    </row>
    <row r="177" spans="1:14">
      <c r="A177" s="6">
        <v>2</v>
      </c>
      <c r="B177" s="7" t="s">
        <v>10</v>
      </c>
      <c r="C177" s="8">
        <v>2524879130</v>
      </c>
      <c r="D177" s="8">
        <f>C177-E177</f>
        <v>3246750</v>
      </c>
      <c r="E177" s="8">
        <v>2521632380</v>
      </c>
      <c r="F177" s="8">
        <v>0</v>
      </c>
      <c r="G177" s="8">
        <v>0</v>
      </c>
      <c r="H177" s="8">
        <v>684008625</v>
      </c>
      <c r="I177" s="8">
        <v>0</v>
      </c>
      <c r="J177" s="10">
        <f t="shared" si="21"/>
        <v>3208887755</v>
      </c>
      <c r="K177" s="8">
        <f t="shared" si="22"/>
        <v>3205641005</v>
      </c>
    </row>
    <row r="178" spans="1:14" ht="15.6">
      <c r="A178" s="11"/>
      <c r="B178" s="12" t="s">
        <v>11</v>
      </c>
      <c r="C178" s="13"/>
      <c r="D178" s="14"/>
      <c r="E178" s="13">
        <v>1586958600.23</v>
      </c>
      <c r="F178" s="13"/>
      <c r="G178" s="13"/>
      <c r="H178" s="13">
        <v>1009228828.3417325</v>
      </c>
      <c r="I178" s="13"/>
      <c r="J178" s="15"/>
      <c r="K178" s="13">
        <f>SUM(E178+H178-J178)</f>
        <v>2596187428.5717325</v>
      </c>
      <c r="M178" s="29" t="s">
        <v>96</v>
      </c>
      <c r="N178" s="138">
        <v>374301613.33333343</v>
      </c>
    </row>
    <row r="179" spans="1:14">
      <c r="A179" s="6">
        <v>3</v>
      </c>
      <c r="B179" s="7" t="s">
        <v>12</v>
      </c>
      <c r="C179" s="8">
        <v>2724296968</v>
      </c>
      <c r="D179" s="8">
        <f>C179-E179</f>
        <v>0</v>
      </c>
      <c r="E179" s="8">
        <v>2724296968</v>
      </c>
      <c r="F179" s="8">
        <v>0</v>
      </c>
      <c r="G179" s="8">
        <v>0</v>
      </c>
      <c r="H179" s="8">
        <v>0</v>
      </c>
      <c r="I179" s="8">
        <v>0</v>
      </c>
      <c r="J179" s="10">
        <f t="shared" si="21"/>
        <v>2724296968</v>
      </c>
      <c r="K179" s="8">
        <f t="shared" si="22"/>
        <v>2724296968</v>
      </c>
      <c r="M179" s="29" t="s">
        <v>98</v>
      </c>
      <c r="N179" s="138">
        <v>634927215.00839901</v>
      </c>
    </row>
    <row r="180" spans="1:14" ht="15.6">
      <c r="A180" s="11"/>
      <c r="B180" s="12" t="s">
        <v>11</v>
      </c>
      <c r="C180" s="13"/>
      <c r="D180" s="14"/>
      <c r="E180" s="13">
        <v>241606996.16</v>
      </c>
      <c r="F180" s="13"/>
      <c r="G180" s="13"/>
      <c r="H180" s="13">
        <v>55148416.870072998</v>
      </c>
      <c r="I180" s="13"/>
      <c r="J180" s="15"/>
      <c r="K180" s="13">
        <f>SUM(E180+H180)</f>
        <v>296755413.03007299</v>
      </c>
      <c r="N180" s="143">
        <f>SUM(N178:N179)</f>
        <v>1009228828.3417325</v>
      </c>
    </row>
    <row r="181" spans="1:14">
      <c r="A181" s="6">
        <v>4</v>
      </c>
      <c r="B181" s="7" t="s">
        <v>13</v>
      </c>
      <c r="C181" s="8">
        <v>1750000</v>
      </c>
      <c r="D181" s="8">
        <f>C181-E181</f>
        <v>0</v>
      </c>
      <c r="E181" s="8">
        <v>1750000</v>
      </c>
      <c r="F181" s="9">
        <v>0</v>
      </c>
      <c r="G181" s="9">
        <v>0</v>
      </c>
      <c r="H181" s="8">
        <v>0</v>
      </c>
      <c r="I181" s="8">
        <v>0</v>
      </c>
      <c r="J181" s="10">
        <f t="shared" si="21"/>
        <v>1750000</v>
      </c>
      <c r="K181" s="8">
        <f t="shared" si="22"/>
        <v>1750000</v>
      </c>
    </row>
    <row r="182" spans="1:14" ht="15.6">
      <c r="A182" s="11"/>
      <c r="B182" s="12" t="s">
        <v>11</v>
      </c>
      <c r="C182" s="13"/>
      <c r="D182" s="14"/>
      <c r="E182" s="13">
        <v>420000</v>
      </c>
      <c r="F182" s="16"/>
      <c r="G182" s="16"/>
      <c r="H182" s="13">
        <v>35000</v>
      </c>
      <c r="I182" s="13"/>
      <c r="J182" s="15"/>
      <c r="K182" s="13">
        <f>SUM(E182+H182)</f>
        <v>455000</v>
      </c>
    </row>
    <row r="183" spans="1:14">
      <c r="A183" s="6">
        <v>5</v>
      </c>
      <c r="B183" s="7" t="s">
        <v>14</v>
      </c>
      <c r="C183" s="8">
        <v>0</v>
      </c>
      <c r="D183" s="8">
        <f>C183-E183</f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10">
        <f t="shared" si="21"/>
        <v>0</v>
      </c>
      <c r="K183" s="8">
        <f t="shared" si="22"/>
        <v>0</v>
      </c>
    </row>
    <row r="184" spans="1:14" ht="15.6">
      <c r="A184" s="6"/>
      <c r="B184" s="12" t="s">
        <v>11</v>
      </c>
      <c r="C184" s="8"/>
      <c r="D184" s="17"/>
      <c r="E184" s="13">
        <v>0</v>
      </c>
      <c r="F184" s="8"/>
      <c r="G184" s="8"/>
      <c r="H184" s="13"/>
      <c r="I184" s="8"/>
      <c r="J184" s="10"/>
      <c r="K184" s="8"/>
    </row>
    <row r="185" spans="1:14">
      <c r="A185" s="6">
        <v>6</v>
      </c>
      <c r="B185" s="7" t="s">
        <v>15</v>
      </c>
      <c r="C185" s="8">
        <v>0</v>
      </c>
      <c r="D185" s="8">
        <f>C185-E185</f>
        <v>0</v>
      </c>
      <c r="E185" s="8">
        <v>0</v>
      </c>
      <c r="F185" s="9">
        <v>0</v>
      </c>
      <c r="G185" s="9">
        <v>0</v>
      </c>
      <c r="H185" s="8">
        <v>7997000</v>
      </c>
      <c r="I185" s="8">
        <v>0</v>
      </c>
      <c r="J185" s="10">
        <f t="shared" si="21"/>
        <v>7997000</v>
      </c>
      <c r="K185" s="8">
        <f t="shared" si="22"/>
        <v>7997000</v>
      </c>
    </row>
    <row r="186" spans="1:14" ht="15.6">
      <c r="A186" s="18"/>
      <c r="B186" s="12"/>
      <c r="C186" s="8"/>
      <c r="D186" s="19"/>
      <c r="E186" s="8"/>
      <c r="F186" s="8"/>
      <c r="G186" s="8"/>
      <c r="H186" s="8"/>
      <c r="I186" s="8"/>
      <c r="J186" s="8"/>
      <c r="K186" s="8"/>
    </row>
    <row r="187" spans="1:14" ht="15.6">
      <c r="A187" s="188" t="s">
        <v>4</v>
      </c>
      <c r="B187" s="188"/>
      <c r="C187" s="20">
        <f t="shared" ref="C187:K187" si="23">+C176+C177+C179+C181+C183+C185</f>
        <v>5455926098</v>
      </c>
      <c r="D187" s="20">
        <f t="shared" si="23"/>
        <v>3246750</v>
      </c>
      <c r="E187" s="20">
        <f t="shared" si="23"/>
        <v>5452679348</v>
      </c>
      <c r="F187" s="20">
        <f t="shared" si="23"/>
        <v>0</v>
      </c>
      <c r="G187" s="20">
        <f t="shared" si="23"/>
        <v>0</v>
      </c>
      <c r="H187" s="20">
        <f t="shared" si="23"/>
        <v>692005625</v>
      </c>
      <c r="I187" s="20">
        <f t="shared" si="23"/>
        <v>0</v>
      </c>
      <c r="J187" s="20">
        <f t="shared" si="23"/>
        <v>6147931723</v>
      </c>
      <c r="K187" s="20">
        <f t="shared" si="23"/>
        <v>6144684973</v>
      </c>
    </row>
    <row r="188" spans="1:14" ht="15.6">
      <c r="A188" s="188" t="s">
        <v>5</v>
      </c>
      <c r="B188" s="188"/>
      <c r="C188" s="20"/>
      <c r="D188" s="20"/>
      <c r="E188" s="20">
        <f>+E178+E180+E182+E184</f>
        <v>1828985596.3900001</v>
      </c>
      <c r="F188" s="20"/>
      <c r="G188" s="20"/>
      <c r="H188" s="20"/>
      <c r="I188" s="20"/>
      <c r="J188" s="20"/>
      <c r="K188" s="20">
        <f>+K178+K180+K182+K184</f>
        <v>2893397841.6018057</v>
      </c>
    </row>
    <row r="189" spans="1:14" ht="15.6">
      <c r="A189" s="188" t="s">
        <v>6</v>
      </c>
      <c r="B189" s="188"/>
      <c r="C189" s="21"/>
      <c r="D189" s="21"/>
      <c r="E189" s="21">
        <f>+E187-E188</f>
        <v>3623693751.6099997</v>
      </c>
      <c r="F189" s="21"/>
      <c r="G189" s="21"/>
      <c r="H189" s="21"/>
      <c r="I189" s="21"/>
      <c r="J189" s="21"/>
      <c r="K189" s="21">
        <f>+K187-K188</f>
        <v>3251287131.3981943</v>
      </c>
    </row>
    <row r="193" spans="1:14" ht="15.6">
      <c r="A193" s="204" t="s">
        <v>0</v>
      </c>
      <c r="B193" s="204"/>
      <c r="C193" s="204"/>
      <c r="D193" s="204"/>
      <c r="E193" s="204"/>
      <c r="F193" s="204"/>
      <c r="G193" s="204"/>
      <c r="H193" s="204"/>
      <c r="I193" s="204"/>
      <c r="J193" s="204"/>
      <c r="K193" s="204"/>
    </row>
    <row r="194" spans="1:14" ht="15.6">
      <c r="A194" s="204" t="s">
        <v>47</v>
      </c>
      <c r="B194" s="204"/>
      <c r="C194" s="204"/>
      <c r="D194" s="204"/>
      <c r="E194" s="204"/>
      <c r="F194" s="204"/>
      <c r="G194" s="204"/>
      <c r="H194" s="204"/>
      <c r="I194" s="204"/>
      <c r="J194" s="204"/>
      <c r="K194" s="204"/>
    </row>
    <row r="195" spans="1:14" ht="15.6">
      <c r="A195" s="204" t="s">
        <v>48</v>
      </c>
      <c r="B195" s="204"/>
      <c r="C195" s="204"/>
      <c r="D195" s="204"/>
      <c r="E195" s="204"/>
      <c r="F195" s="204"/>
      <c r="G195" s="204"/>
      <c r="H195" s="204"/>
      <c r="I195" s="204"/>
      <c r="J195" s="204"/>
      <c r="K195" s="204"/>
    </row>
    <row r="196" spans="1:14" ht="15.6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</row>
    <row r="197" spans="1:14" ht="15.6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60"/>
    </row>
    <row r="198" spans="1:14" ht="46.8">
      <c r="A198" s="205" t="s">
        <v>2</v>
      </c>
      <c r="B198" s="205" t="s">
        <v>7</v>
      </c>
      <c r="C198" s="61" t="s">
        <v>40</v>
      </c>
      <c r="D198" s="61" t="s">
        <v>18</v>
      </c>
      <c r="E198" s="61" t="s">
        <v>20</v>
      </c>
      <c r="F198" s="61" t="s">
        <v>22</v>
      </c>
      <c r="G198" s="61" t="s">
        <v>24</v>
      </c>
      <c r="H198" s="61" t="s">
        <v>41</v>
      </c>
      <c r="I198" s="61" t="s">
        <v>28</v>
      </c>
      <c r="J198" s="61" t="s">
        <v>16</v>
      </c>
      <c r="K198" s="61" t="s">
        <v>42</v>
      </c>
    </row>
    <row r="199" spans="1:14" ht="15.6">
      <c r="A199" s="206"/>
      <c r="B199" s="206"/>
      <c r="C199" s="62">
        <v>2019</v>
      </c>
      <c r="D199" s="62">
        <v>2019</v>
      </c>
      <c r="E199" s="62">
        <f>+D199</f>
        <v>2019</v>
      </c>
      <c r="F199" s="62">
        <v>2020</v>
      </c>
      <c r="G199" s="62">
        <f>+F199</f>
        <v>2020</v>
      </c>
      <c r="H199" s="62">
        <f t="shared" ref="H199:K199" si="24">+G199</f>
        <v>2020</v>
      </c>
      <c r="I199" s="62">
        <f t="shared" si="24"/>
        <v>2020</v>
      </c>
      <c r="J199" s="62">
        <f t="shared" si="24"/>
        <v>2020</v>
      </c>
      <c r="K199" s="62">
        <f t="shared" si="24"/>
        <v>2020</v>
      </c>
    </row>
    <row r="200" spans="1:14" ht="15.6">
      <c r="A200" s="63" t="s">
        <v>3</v>
      </c>
      <c r="B200" s="63" t="s">
        <v>8</v>
      </c>
      <c r="C200" s="63" t="s">
        <v>17</v>
      </c>
      <c r="D200" s="63" t="s">
        <v>19</v>
      </c>
      <c r="E200" s="63" t="s">
        <v>21</v>
      </c>
      <c r="F200" s="63" t="s">
        <v>23</v>
      </c>
      <c r="G200" s="63" t="s">
        <v>25</v>
      </c>
      <c r="H200" s="63" t="s">
        <v>27</v>
      </c>
      <c r="I200" s="63" t="s">
        <v>29</v>
      </c>
      <c r="J200" s="63" t="s">
        <v>30</v>
      </c>
      <c r="K200" s="63" t="s">
        <v>32</v>
      </c>
    </row>
    <row r="201" spans="1:14">
      <c r="A201" s="64">
        <v>1</v>
      </c>
      <c r="B201" s="7" t="s">
        <v>9</v>
      </c>
      <c r="C201" s="19">
        <v>0</v>
      </c>
      <c r="D201" s="19">
        <v>0</v>
      </c>
      <c r="E201" s="65">
        <v>0</v>
      </c>
      <c r="F201" s="66">
        <v>0</v>
      </c>
      <c r="G201" s="66">
        <v>0</v>
      </c>
      <c r="H201" s="65">
        <v>0</v>
      </c>
      <c r="I201" s="65">
        <v>0</v>
      </c>
      <c r="J201" s="67">
        <f>C201+F201-G201+H201-I201</f>
        <v>0</v>
      </c>
      <c r="K201" s="65">
        <f>E201+H201-I201</f>
        <v>0</v>
      </c>
    </row>
    <row r="202" spans="1:14">
      <c r="A202" s="64">
        <v>2</v>
      </c>
      <c r="B202" s="7" t="s">
        <v>10</v>
      </c>
      <c r="C202" s="19">
        <v>7274192679</v>
      </c>
      <c r="D202" s="19">
        <f>C202-E202</f>
        <v>5300000</v>
      </c>
      <c r="E202" s="65">
        <v>7268892679</v>
      </c>
      <c r="F202" s="65">
        <v>0</v>
      </c>
      <c r="G202" s="65">
        <v>0</v>
      </c>
      <c r="H202" s="68">
        <v>236898425</v>
      </c>
      <c r="I202" s="68">
        <v>0</v>
      </c>
      <c r="J202" s="67">
        <f t="shared" ref="J202:J210" si="25">C202+F202-G202+H202-I202</f>
        <v>7511091104</v>
      </c>
      <c r="K202" s="65">
        <f t="shared" ref="K202:K210" si="26">E202+H202-I202</f>
        <v>7505791104</v>
      </c>
      <c r="N202" s="138">
        <v>6088154230.8455162</v>
      </c>
    </row>
    <row r="203" spans="1:14" ht="15.6">
      <c r="A203" s="22"/>
      <c r="B203" s="12" t="s">
        <v>43</v>
      </c>
      <c r="C203" s="20"/>
      <c r="D203" s="20"/>
      <c r="E203" s="21">
        <v>5365776174.7809496</v>
      </c>
      <c r="F203" s="21"/>
      <c r="G203" s="21"/>
      <c r="H203" s="69">
        <v>722378056.06456637</v>
      </c>
      <c r="I203" s="69"/>
      <c r="J203" s="57"/>
      <c r="K203" s="21">
        <f>SUM(E203+H203-I203)</f>
        <v>6088154230.8455162</v>
      </c>
      <c r="M203" s="29" t="s">
        <v>96</v>
      </c>
      <c r="N203" s="138">
        <v>720662641.06190467</v>
      </c>
    </row>
    <row r="204" spans="1:14">
      <c r="A204" s="64">
        <v>3</v>
      </c>
      <c r="B204" s="7" t="s">
        <v>12</v>
      </c>
      <c r="C204" s="19">
        <v>1211805549</v>
      </c>
      <c r="D204" s="19">
        <f>C204-E204</f>
        <v>4971000</v>
      </c>
      <c r="E204" s="65">
        <v>1206834549</v>
      </c>
      <c r="F204" s="65">
        <v>0</v>
      </c>
      <c r="G204" s="65">
        <v>0</v>
      </c>
      <c r="H204" s="65">
        <v>74473200</v>
      </c>
      <c r="I204" s="65">
        <v>0</v>
      </c>
      <c r="J204" s="67">
        <f t="shared" si="25"/>
        <v>1286278749</v>
      </c>
      <c r="K204" s="65">
        <f t="shared" si="26"/>
        <v>1281307749</v>
      </c>
      <c r="M204" s="29" t="s">
        <v>98</v>
      </c>
      <c r="N204" s="138">
        <v>1715415.0026617099</v>
      </c>
    </row>
    <row r="205" spans="1:14" ht="15.6">
      <c r="A205" s="22"/>
      <c r="B205" s="12" t="s">
        <v>43</v>
      </c>
      <c r="C205" s="20"/>
      <c r="D205" s="20"/>
      <c r="E205" s="21">
        <v>98187830.540000007</v>
      </c>
      <c r="F205" s="21"/>
      <c r="G205" s="21"/>
      <c r="H205" s="21">
        <v>24889674.0348</v>
      </c>
      <c r="I205" s="21"/>
      <c r="J205" s="57"/>
      <c r="K205" s="21">
        <f>SUM(E205+H205)</f>
        <v>123077504.57480001</v>
      </c>
      <c r="N205" s="143">
        <f>SUM(N203:N204)</f>
        <v>722378056.06456637</v>
      </c>
    </row>
    <row r="206" spans="1:14">
      <c r="A206" s="64">
        <v>4</v>
      </c>
      <c r="B206" s="7" t="s">
        <v>13</v>
      </c>
      <c r="C206" s="19">
        <v>411175951</v>
      </c>
      <c r="D206" s="19">
        <f>C206-E206</f>
        <v>0</v>
      </c>
      <c r="E206" s="65">
        <v>411175951</v>
      </c>
      <c r="F206" s="66">
        <v>0</v>
      </c>
      <c r="G206" s="66">
        <v>0</v>
      </c>
      <c r="H206" s="65">
        <v>0</v>
      </c>
      <c r="I206" s="65">
        <v>0</v>
      </c>
      <c r="J206" s="67">
        <f t="shared" si="25"/>
        <v>411175951</v>
      </c>
      <c r="K206" s="65">
        <f t="shared" si="26"/>
        <v>411175951</v>
      </c>
    </row>
    <row r="207" spans="1:14" ht="15.6">
      <c r="A207" s="22"/>
      <c r="B207" s="12" t="s">
        <v>43</v>
      </c>
      <c r="C207" s="20"/>
      <c r="D207" s="20"/>
      <c r="E207" s="21">
        <v>38448834.039999999</v>
      </c>
      <c r="F207" s="70"/>
      <c r="G207" s="70"/>
      <c r="H207" s="21">
        <v>8223519.0199999996</v>
      </c>
      <c r="I207" s="21">
        <v>0</v>
      </c>
      <c r="J207" s="57"/>
      <c r="K207" s="21">
        <f>SUM(E207+H207-I207)</f>
        <v>46672353.060000002</v>
      </c>
    </row>
    <row r="208" spans="1:14">
      <c r="A208" s="64">
        <v>5</v>
      </c>
      <c r="B208" s="7" t="s">
        <v>14</v>
      </c>
      <c r="C208" s="19">
        <v>43378000</v>
      </c>
      <c r="D208" s="19">
        <f>C208-E208</f>
        <v>0</v>
      </c>
      <c r="E208" s="65">
        <v>43378000</v>
      </c>
      <c r="F208" s="65">
        <v>0</v>
      </c>
      <c r="G208" s="65">
        <v>0</v>
      </c>
      <c r="H208" s="65">
        <v>0</v>
      </c>
      <c r="I208" s="65">
        <v>0</v>
      </c>
      <c r="J208" s="67">
        <f>C208+F208-G208+H208-I208</f>
        <v>43378000</v>
      </c>
      <c r="K208" s="65">
        <f t="shared" si="26"/>
        <v>43378000</v>
      </c>
    </row>
    <row r="209" spans="1:11" ht="15.6">
      <c r="A209" s="22"/>
      <c r="B209" s="12" t="s">
        <v>43</v>
      </c>
      <c r="C209" s="20"/>
      <c r="D209" s="20"/>
      <c r="E209" s="21">
        <v>30152250</v>
      </c>
      <c r="F209" s="21"/>
      <c r="G209" s="21"/>
      <c r="H209" s="21">
        <v>10050750</v>
      </c>
      <c r="I209" s="21">
        <v>0</v>
      </c>
      <c r="J209" s="57"/>
      <c r="K209" s="21">
        <f>SUM(E209+H209-I209)</f>
        <v>40203000</v>
      </c>
    </row>
    <row r="210" spans="1:11">
      <c r="A210" s="64">
        <v>6</v>
      </c>
      <c r="B210" s="7" t="s">
        <v>15</v>
      </c>
      <c r="C210" s="19">
        <v>0</v>
      </c>
      <c r="D210" s="19">
        <v>0</v>
      </c>
      <c r="E210" s="65">
        <v>0</v>
      </c>
      <c r="F210" s="66">
        <v>0</v>
      </c>
      <c r="G210" s="66">
        <v>0</v>
      </c>
      <c r="H210" s="65">
        <v>20979500</v>
      </c>
      <c r="I210" s="65">
        <v>0</v>
      </c>
      <c r="J210" s="67">
        <f t="shared" si="25"/>
        <v>20979500</v>
      </c>
      <c r="K210" s="65">
        <f t="shared" si="26"/>
        <v>20979500</v>
      </c>
    </row>
    <row r="211" spans="1:11">
      <c r="A211" s="71"/>
      <c r="B211" s="72"/>
      <c r="C211" s="19"/>
      <c r="D211" s="19"/>
      <c r="E211" s="65"/>
      <c r="F211" s="65"/>
      <c r="G211" s="65"/>
      <c r="H211" s="65"/>
      <c r="I211" s="65"/>
      <c r="J211" s="65"/>
      <c r="K211" s="65"/>
    </row>
    <row r="212" spans="1:11" ht="15.6">
      <c r="A212" s="200" t="s">
        <v>44</v>
      </c>
      <c r="B212" s="201"/>
      <c r="C212" s="20">
        <f>C201+C202+C204+C206+C208+C210</f>
        <v>8940552179</v>
      </c>
      <c r="D212" s="20">
        <f t="shared" ref="D212:K212" si="27">D201+D202+D204+D206+D208+D210</f>
        <v>10271000</v>
      </c>
      <c r="E212" s="20">
        <f t="shared" si="27"/>
        <v>8930281179</v>
      </c>
      <c r="F212" s="20">
        <f t="shared" si="27"/>
        <v>0</v>
      </c>
      <c r="G212" s="20">
        <f t="shared" si="27"/>
        <v>0</v>
      </c>
      <c r="H212" s="20">
        <f t="shared" si="27"/>
        <v>332351125</v>
      </c>
      <c r="I212" s="20">
        <f t="shared" si="27"/>
        <v>0</v>
      </c>
      <c r="J212" s="20">
        <f t="shared" si="27"/>
        <v>9272903304</v>
      </c>
      <c r="K212" s="20">
        <f t="shared" si="27"/>
        <v>9262632304</v>
      </c>
    </row>
    <row r="213" spans="1:11" ht="15.6">
      <c r="A213" s="200" t="s">
        <v>45</v>
      </c>
      <c r="B213" s="201"/>
      <c r="C213" s="21"/>
      <c r="D213" s="21"/>
      <c r="E213" s="21">
        <f>E203+E205+E207+E209</f>
        <v>5532565089.3609495</v>
      </c>
      <c r="F213" s="21"/>
      <c r="G213" s="21"/>
      <c r="H213" s="21"/>
      <c r="I213" s="21"/>
      <c r="J213" s="21"/>
      <c r="K213" s="171">
        <f>+K203+K205+K207+K209</f>
        <v>6298107088.4803171</v>
      </c>
    </row>
    <row r="214" spans="1:11" ht="15.6">
      <c r="A214" s="200" t="s">
        <v>46</v>
      </c>
      <c r="B214" s="201"/>
      <c r="C214" s="21"/>
      <c r="D214" s="21"/>
      <c r="E214" s="21">
        <f>E212-E213</f>
        <v>3397716089.6390505</v>
      </c>
      <c r="F214" s="21"/>
      <c r="G214" s="21"/>
      <c r="H214" s="21"/>
      <c r="I214" s="21"/>
      <c r="J214" s="21"/>
      <c r="K214" s="20">
        <f>+K212-K213</f>
        <v>2964525215.5196829</v>
      </c>
    </row>
    <row r="218" spans="1:11" ht="15.6">
      <c r="A218" s="191" t="s">
        <v>0</v>
      </c>
      <c r="B218" s="191"/>
      <c r="C218" s="191"/>
      <c r="D218" s="191"/>
      <c r="E218" s="191"/>
      <c r="F218" s="191"/>
      <c r="G218" s="191"/>
      <c r="H218" s="191"/>
      <c r="I218" s="191"/>
      <c r="J218" s="191"/>
      <c r="K218" s="191"/>
    </row>
    <row r="219" spans="1:11" ht="15.6">
      <c r="A219" s="191" t="s">
        <v>49</v>
      </c>
      <c r="B219" s="191"/>
      <c r="C219" s="191"/>
      <c r="D219" s="191"/>
      <c r="E219" s="191"/>
      <c r="F219" s="191"/>
      <c r="G219" s="191"/>
      <c r="H219" s="191"/>
      <c r="I219" s="191"/>
      <c r="J219" s="191"/>
      <c r="K219" s="191"/>
    </row>
    <row r="220" spans="1:11" ht="15.6">
      <c r="A220" s="191" t="str">
        <f>'[6]Form Tanah'!$A$3</f>
        <v>PER 31 DESEMBER 2020</v>
      </c>
      <c r="B220" s="191"/>
      <c r="C220" s="191"/>
      <c r="D220" s="191"/>
      <c r="E220" s="191"/>
      <c r="F220" s="191"/>
      <c r="G220" s="191"/>
      <c r="H220" s="191"/>
      <c r="I220" s="191"/>
      <c r="J220" s="191"/>
      <c r="K220" s="191"/>
    </row>
    <row r="221" spans="1:11" ht="15.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5.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2"/>
    </row>
    <row r="223" spans="1:11" ht="46.8">
      <c r="A223" s="186" t="s">
        <v>2</v>
      </c>
      <c r="B223" s="186" t="s">
        <v>7</v>
      </c>
      <c r="C223" s="3" t="s">
        <v>16</v>
      </c>
      <c r="D223" s="3" t="s">
        <v>18</v>
      </c>
      <c r="E223" s="3" t="s">
        <v>20</v>
      </c>
      <c r="F223" s="3" t="s">
        <v>22</v>
      </c>
      <c r="G223" s="3" t="s">
        <v>24</v>
      </c>
      <c r="H223" s="3" t="s">
        <v>26</v>
      </c>
      <c r="I223" s="3" t="s">
        <v>28</v>
      </c>
      <c r="J223" s="3" t="s">
        <v>16</v>
      </c>
      <c r="K223" s="3" t="s">
        <v>31</v>
      </c>
    </row>
    <row r="224" spans="1:11" ht="15.6">
      <c r="A224" s="187"/>
      <c r="B224" s="187"/>
      <c r="C224" s="4">
        <v>2019</v>
      </c>
      <c r="D224" s="4">
        <v>2019</v>
      </c>
      <c r="E224" s="4">
        <v>2019</v>
      </c>
      <c r="F224" s="4">
        <v>2020</v>
      </c>
      <c r="G224" s="4">
        <v>2020</v>
      </c>
      <c r="H224" s="4">
        <v>2020</v>
      </c>
      <c r="I224" s="4">
        <v>2020</v>
      </c>
      <c r="J224" s="4">
        <v>2020</v>
      </c>
      <c r="K224" s="4">
        <v>2020</v>
      </c>
    </row>
    <row r="225" spans="1:14" ht="15.6">
      <c r="A225" s="23" t="s">
        <v>3</v>
      </c>
      <c r="B225" s="23" t="s">
        <v>8</v>
      </c>
      <c r="C225" s="23" t="s">
        <v>17</v>
      </c>
      <c r="D225" s="23" t="s">
        <v>19</v>
      </c>
      <c r="E225" s="23" t="s">
        <v>21</v>
      </c>
      <c r="F225" s="23" t="s">
        <v>23</v>
      </c>
      <c r="G225" s="23" t="s">
        <v>25</v>
      </c>
      <c r="H225" s="23" t="s">
        <v>27</v>
      </c>
      <c r="I225" s="23" t="s">
        <v>29</v>
      </c>
      <c r="J225" s="23" t="s">
        <v>30</v>
      </c>
      <c r="K225" s="23" t="s">
        <v>32</v>
      </c>
    </row>
    <row r="226" spans="1:14">
      <c r="A226" s="6">
        <v>1</v>
      </c>
      <c r="B226" s="7" t="s">
        <v>9</v>
      </c>
      <c r="C226" s="8">
        <v>12679692640</v>
      </c>
      <c r="D226" s="8">
        <f>C226-E226</f>
        <v>0</v>
      </c>
      <c r="E226" s="8">
        <v>12679692640</v>
      </c>
      <c r="F226" s="9">
        <v>0</v>
      </c>
      <c r="G226" s="9">
        <v>0</v>
      </c>
      <c r="H226" s="8">
        <v>0</v>
      </c>
      <c r="I226" s="8">
        <v>0</v>
      </c>
      <c r="J226" s="10">
        <f t="shared" ref="J226:J235" si="28">C226+F226-G226+H226-I226</f>
        <v>12679692640</v>
      </c>
      <c r="K226" s="8">
        <f t="shared" ref="K226:K235" si="29">E226+H226-I226</f>
        <v>12679692640</v>
      </c>
    </row>
    <row r="227" spans="1:14">
      <c r="A227" s="6">
        <v>2</v>
      </c>
      <c r="B227" s="7" t="s">
        <v>10</v>
      </c>
      <c r="C227" s="8">
        <v>9432321301</v>
      </c>
      <c r="D227" s="8">
        <f>C227-E227</f>
        <v>111167500</v>
      </c>
      <c r="E227" s="8">
        <v>9321153801</v>
      </c>
      <c r="F227" s="8">
        <v>4252900</v>
      </c>
      <c r="G227" s="8">
        <v>70350000</v>
      </c>
      <c r="H227" s="8">
        <v>188840025</v>
      </c>
      <c r="I227" s="8">
        <v>476468945</v>
      </c>
      <c r="J227" s="10">
        <f t="shared" si="28"/>
        <v>9078595281</v>
      </c>
      <c r="K227" s="8">
        <f t="shared" si="29"/>
        <v>9033524881</v>
      </c>
      <c r="N227" s="138">
        <v>6836178590.0473032</v>
      </c>
    </row>
    <row r="228" spans="1:14" ht="15.6">
      <c r="A228" s="11"/>
      <c r="B228" s="12" t="s">
        <v>11</v>
      </c>
      <c r="C228" s="13"/>
      <c r="D228" s="14"/>
      <c r="E228" s="14">
        <v>6388622564.590476</v>
      </c>
      <c r="F228" s="13"/>
      <c r="G228" s="13"/>
      <c r="H228" s="13">
        <v>915493593.31412733</v>
      </c>
      <c r="I228" s="13">
        <v>467937567.85730004</v>
      </c>
      <c r="J228" s="15"/>
      <c r="K228" s="13">
        <f>SUM(E228+H228-I228)</f>
        <v>6836178590.0473032</v>
      </c>
      <c r="M228" s="29" t="s">
        <v>96</v>
      </c>
      <c r="N228" s="138">
        <v>920504678.31428468</v>
      </c>
    </row>
    <row r="229" spans="1:14">
      <c r="A229" s="6">
        <v>3</v>
      </c>
      <c r="B229" s="7" t="s">
        <v>12</v>
      </c>
      <c r="C229" s="8">
        <v>61289277811.019997</v>
      </c>
      <c r="D229" s="8">
        <f>C229-E229</f>
        <v>6728500</v>
      </c>
      <c r="E229" s="8">
        <v>61282549311.019997</v>
      </c>
      <c r="F229" s="8">
        <v>0</v>
      </c>
      <c r="G229" s="8">
        <v>0</v>
      </c>
      <c r="H229" s="8">
        <v>10058807944.74</v>
      </c>
      <c r="I229" s="8">
        <v>1095891000</v>
      </c>
      <c r="J229" s="10">
        <f t="shared" si="28"/>
        <v>70252194755.759995</v>
      </c>
      <c r="K229" s="8">
        <f t="shared" si="29"/>
        <v>70245466255.759995</v>
      </c>
      <c r="M229" s="29" t="s">
        <v>98</v>
      </c>
      <c r="N229" s="138">
        <v>-5011085.00015736</v>
      </c>
    </row>
    <row r="230" spans="1:14" ht="15.6">
      <c r="A230" s="11"/>
      <c r="B230" s="12" t="s">
        <v>11</v>
      </c>
      <c r="C230" s="13"/>
      <c r="D230" s="14"/>
      <c r="E230" s="14">
        <v>7942255174.1300001</v>
      </c>
      <c r="F230" s="13"/>
      <c r="G230" s="13"/>
      <c r="H230" s="13">
        <v>183814903.58456579</v>
      </c>
      <c r="I230" s="13">
        <v>196764039.99520001</v>
      </c>
      <c r="J230" s="15"/>
      <c r="K230" s="13">
        <f>SUM(E230+H230-I230)</f>
        <v>7929306037.7193661</v>
      </c>
      <c r="N230" s="143">
        <f>SUM(N228:N229)</f>
        <v>915493593.31412733</v>
      </c>
    </row>
    <row r="231" spans="1:14">
      <c r="A231" s="6">
        <v>4</v>
      </c>
      <c r="B231" s="7" t="s">
        <v>13</v>
      </c>
      <c r="C231" s="8">
        <v>446900580</v>
      </c>
      <c r="D231" s="8">
        <f>C231-E231</f>
        <v>0</v>
      </c>
      <c r="E231" s="8">
        <v>446900580</v>
      </c>
      <c r="F231" s="9">
        <v>0</v>
      </c>
      <c r="G231" s="9">
        <v>0</v>
      </c>
      <c r="H231" s="8">
        <v>1232903832.4400001</v>
      </c>
      <c r="I231" s="8">
        <v>0</v>
      </c>
      <c r="J231" s="10">
        <f t="shared" si="28"/>
        <v>1679804412.4400001</v>
      </c>
      <c r="K231" s="8">
        <f t="shared" si="29"/>
        <v>1679804412.4400001</v>
      </c>
    </row>
    <row r="232" spans="1:14" ht="15.6">
      <c r="A232" s="11"/>
      <c r="B232" s="12" t="s">
        <v>11</v>
      </c>
      <c r="C232" s="13"/>
      <c r="D232" s="14"/>
      <c r="E232" s="14">
        <v>70181549</v>
      </c>
      <c r="F232" s="16"/>
      <c r="G232" s="16"/>
      <c r="H232" s="13">
        <v>172123837.05500001</v>
      </c>
      <c r="I232" s="13"/>
      <c r="J232" s="15"/>
      <c r="K232" s="13">
        <f>SUM(E232+H232-I232)</f>
        <v>242305386.05500001</v>
      </c>
    </row>
    <row r="233" spans="1:14">
      <c r="A233" s="6">
        <v>5</v>
      </c>
      <c r="B233" s="7" t="s">
        <v>14</v>
      </c>
      <c r="C233" s="8">
        <v>711000</v>
      </c>
      <c r="D233" s="8">
        <f>C233-E233</f>
        <v>0</v>
      </c>
      <c r="E233" s="8">
        <v>711000</v>
      </c>
      <c r="F233" s="8">
        <v>0</v>
      </c>
      <c r="G233" s="8">
        <v>0</v>
      </c>
      <c r="H233" s="8">
        <v>256847414</v>
      </c>
      <c r="I233" s="8">
        <v>711000</v>
      </c>
      <c r="J233" s="10">
        <f t="shared" si="28"/>
        <v>256847414</v>
      </c>
      <c r="K233" s="8">
        <f t="shared" si="29"/>
        <v>256847414</v>
      </c>
    </row>
    <row r="234" spans="1:14" ht="15.6">
      <c r="A234" s="6"/>
      <c r="B234" s="12" t="s">
        <v>11</v>
      </c>
      <c r="C234" s="8"/>
      <c r="D234" s="17"/>
      <c r="E234" s="8">
        <v>0</v>
      </c>
      <c r="F234" s="8"/>
      <c r="G234" s="8"/>
      <c r="H234" s="13"/>
      <c r="I234" s="8"/>
      <c r="J234" s="10"/>
      <c r="K234" s="8"/>
    </row>
    <row r="235" spans="1:14">
      <c r="A235" s="6">
        <v>6</v>
      </c>
      <c r="B235" s="7" t="s">
        <v>15</v>
      </c>
      <c r="C235" s="8">
        <v>0</v>
      </c>
      <c r="D235" s="8">
        <f>C235-E235</f>
        <v>0</v>
      </c>
      <c r="E235" s="8">
        <v>0</v>
      </c>
      <c r="F235" s="9">
        <v>0</v>
      </c>
      <c r="G235" s="9">
        <v>0</v>
      </c>
      <c r="H235" s="8">
        <v>0</v>
      </c>
      <c r="I235" s="8">
        <v>0</v>
      </c>
      <c r="J235" s="10">
        <f t="shared" si="28"/>
        <v>0</v>
      </c>
      <c r="K235" s="8">
        <f t="shared" si="29"/>
        <v>0</v>
      </c>
    </row>
    <row r="236" spans="1:14" ht="15.6">
      <c r="A236" s="18"/>
      <c r="B236" s="12"/>
      <c r="C236" s="8"/>
      <c r="D236" s="19"/>
      <c r="E236" s="8"/>
      <c r="F236" s="8"/>
      <c r="G236" s="8"/>
      <c r="H236" s="8"/>
      <c r="I236" s="8"/>
      <c r="J236" s="8"/>
      <c r="K236" s="8"/>
    </row>
    <row r="237" spans="1:14" ht="15.6">
      <c r="A237" s="188" t="s">
        <v>4</v>
      </c>
      <c r="B237" s="188"/>
      <c r="C237" s="20">
        <f t="shared" ref="C237:K237" si="30">+C226+C227+C229+C231+C233+C235</f>
        <v>83848903332.019989</v>
      </c>
      <c r="D237" s="20">
        <f t="shared" si="30"/>
        <v>117896000</v>
      </c>
      <c r="E237" s="20">
        <f t="shared" si="30"/>
        <v>83731007332.019989</v>
      </c>
      <c r="F237" s="20">
        <f t="shared" si="30"/>
        <v>4252900</v>
      </c>
      <c r="G237" s="20">
        <f t="shared" si="30"/>
        <v>70350000</v>
      </c>
      <c r="H237" s="20">
        <f t="shared" si="30"/>
        <v>11737399216.18</v>
      </c>
      <c r="I237" s="20">
        <f t="shared" si="30"/>
        <v>1573070945</v>
      </c>
      <c r="J237" s="20">
        <f t="shared" si="30"/>
        <v>93947134503.199997</v>
      </c>
      <c r="K237" s="20">
        <f t="shared" si="30"/>
        <v>93895335603.199997</v>
      </c>
    </row>
    <row r="238" spans="1:14" ht="15.6">
      <c r="A238" s="188" t="s">
        <v>5</v>
      </c>
      <c r="B238" s="188"/>
      <c r="C238" s="20"/>
      <c r="D238" s="20"/>
      <c r="E238" s="20">
        <f>+E228+E230+E232+E234</f>
        <v>14401059287.720476</v>
      </c>
      <c r="F238" s="20"/>
      <c r="G238" s="20"/>
      <c r="H238" s="20"/>
      <c r="I238" s="20"/>
      <c r="J238" s="20"/>
      <c r="K238" s="20">
        <f>+K228+K230+K232+K234</f>
        <v>15007790013.821671</v>
      </c>
    </row>
    <row r="239" spans="1:14" ht="15.6">
      <c r="A239" s="188" t="s">
        <v>6</v>
      </c>
      <c r="B239" s="188"/>
      <c r="C239" s="21"/>
      <c r="D239" s="21"/>
      <c r="E239" s="21">
        <f>+E237-E238</f>
        <v>69329948044.299515</v>
      </c>
      <c r="F239" s="21"/>
      <c r="G239" s="21"/>
      <c r="H239" s="21"/>
      <c r="I239" s="21"/>
      <c r="J239" s="21"/>
      <c r="K239" s="21">
        <f>+K237-K238</f>
        <v>78887545589.378326</v>
      </c>
    </row>
    <row r="241" spans="1:14">
      <c r="E241" s="146"/>
    </row>
    <row r="243" spans="1:14" ht="15.6">
      <c r="A243" s="203" t="s">
        <v>0</v>
      </c>
      <c r="B243" s="203"/>
      <c r="C243" s="203"/>
      <c r="D243" s="203"/>
      <c r="E243" s="203"/>
      <c r="F243" s="203"/>
      <c r="G243" s="203"/>
      <c r="H243" s="203"/>
      <c r="I243" s="203"/>
      <c r="J243" s="203"/>
      <c r="K243" s="203"/>
    </row>
    <row r="244" spans="1:14" ht="15.6">
      <c r="A244" s="203" t="s">
        <v>50</v>
      </c>
      <c r="B244" s="203"/>
      <c r="C244" s="203"/>
      <c r="D244" s="203"/>
      <c r="E244" s="203"/>
      <c r="F244" s="203"/>
      <c r="G244" s="203"/>
      <c r="H244" s="203"/>
      <c r="I244" s="203"/>
      <c r="J244" s="203"/>
      <c r="K244" s="203"/>
    </row>
    <row r="245" spans="1:14" ht="15.6">
      <c r="A245" s="203" t="str">
        <f>'[7]Form Tanah'!$A$3</f>
        <v>PER 31 DESEMBER 2020</v>
      </c>
      <c r="B245" s="203"/>
      <c r="C245" s="203"/>
      <c r="D245" s="203"/>
      <c r="E245" s="203"/>
      <c r="F245" s="203"/>
      <c r="G245" s="203"/>
      <c r="H245" s="203"/>
      <c r="I245" s="203"/>
      <c r="J245" s="203"/>
      <c r="K245" s="203"/>
    </row>
    <row r="246" spans="1:14" ht="15.6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1"/>
    </row>
    <row r="247" spans="1:14" ht="46.8">
      <c r="A247" s="186" t="s">
        <v>2</v>
      </c>
      <c r="B247" s="186" t="s">
        <v>7</v>
      </c>
      <c r="C247" s="3" t="s">
        <v>16</v>
      </c>
      <c r="D247" s="3" t="s">
        <v>18</v>
      </c>
      <c r="E247" s="3" t="s">
        <v>20</v>
      </c>
      <c r="F247" s="3" t="s">
        <v>22</v>
      </c>
      <c r="G247" s="3" t="s">
        <v>24</v>
      </c>
      <c r="H247" s="3" t="s">
        <v>26</v>
      </c>
      <c r="I247" s="3" t="s">
        <v>28</v>
      </c>
      <c r="J247" s="3" t="s">
        <v>16</v>
      </c>
      <c r="K247" s="3" t="s">
        <v>31</v>
      </c>
    </row>
    <row r="248" spans="1:14" ht="15.6">
      <c r="A248" s="187"/>
      <c r="B248" s="187"/>
      <c r="C248" s="4">
        <v>2019</v>
      </c>
      <c r="D248" s="4">
        <f>+C248</f>
        <v>2019</v>
      </c>
      <c r="E248" s="4">
        <f>+D248</f>
        <v>2019</v>
      </c>
      <c r="F248" s="4">
        <v>2020</v>
      </c>
      <c r="G248" s="4">
        <f>+F248</f>
        <v>2020</v>
      </c>
      <c r="H248" s="4">
        <f>+G248</f>
        <v>2020</v>
      </c>
      <c r="I248" s="4">
        <f>+H248</f>
        <v>2020</v>
      </c>
      <c r="J248" s="4">
        <f>+I248</f>
        <v>2020</v>
      </c>
      <c r="K248" s="4">
        <f>+J248</f>
        <v>2020</v>
      </c>
    </row>
    <row r="249" spans="1:14" ht="15.6">
      <c r="A249" s="23" t="s">
        <v>3</v>
      </c>
      <c r="B249" s="23" t="s">
        <v>8</v>
      </c>
      <c r="C249" s="23" t="s">
        <v>17</v>
      </c>
      <c r="D249" s="23" t="s">
        <v>19</v>
      </c>
      <c r="E249" s="23" t="s">
        <v>21</v>
      </c>
      <c r="F249" s="23" t="s">
        <v>23</v>
      </c>
      <c r="G249" s="23" t="s">
        <v>25</v>
      </c>
      <c r="H249" s="23" t="s">
        <v>27</v>
      </c>
      <c r="I249" s="23" t="s">
        <v>29</v>
      </c>
      <c r="J249" s="23" t="s">
        <v>30</v>
      </c>
      <c r="K249" s="23" t="s">
        <v>32</v>
      </c>
    </row>
    <row r="250" spans="1:14">
      <c r="A250" s="32">
        <v>1</v>
      </c>
      <c r="B250" s="33" t="s">
        <v>9</v>
      </c>
      <c r="C250" s="34">
        <v>75000000</v>
      </c>
      <c r="D250" s="34">
        <f>C250-E250</f>
        <v>0</v>
      </c>
      <c r="E250" s="34">
        <v>75000000</v>
      </c>
      <c r="F250" s="35">
        <v>0</v>
      </c>
      <c r="G250" s="35">
        <v>0</v>
      </c>
      <c r="H250" s="34">
        <v>0</v>
      </c>
      <c r="I250" s="34">
        <v>0</v>
      </c>
      <c r="J250" s="36">
        <f t="shared" ref="J250:J259" si="31">C250+F250-G250+H250-I250</f>
        <v>75000000</v>
      </c>
      <c r="K250" s="34">
        <f t="shared" ref="K250:K259" si="32">E250+H250-I250</f>
        <v>75000000</v>
      </c>
    </row>
    <row r="251" spans="1:14">
      <c r="A251" s="32">
        <v>2</v>
      </c>
      <c r="B251" s="33" t="s">
        <v>10</v>
      </c>
      <c r="C251" s="34">
        <v>9198754470</v>
      </c>
      <c r="D251" s="34">
        <f>C251-E251</f>
        <v>60370690</v>
      </c>
      <c r="E251" s="34">
        <v>9138383780</v>
      </c>
      <c r="F251" s="34">
        <v>0</v>
      </c>
      <c r="G251" s="34">
        <v>0</v>
      </c>
      <c r="H251" s="34">
        <v>415449625</v>
      </c>
      <c r="I251" s="34">
        <v>0</v>
      </c>
      <c r="J251" s="36">
        <f t="shared" si="31"/>
        <v>9614204095</v>
      </c>
      <c r="K251" s="34">
        <f t="shared" si="32"/>
        <v>9553833405</v>
      </c>
    </row>
    <row r="252" spans="1:14" ht="15.6">
      <c r="A252" s="37"/>
      <c r="B252" s="38" t="s">
        <v>11</v>
      </c>
      <c r="C252" s="39"/>
      <c r="D252" s="40"/>
      <c r="E252" s="39">
        <v>7964961713.9285717</v>
      </c>
      <c r="F252" s="39"/>
      <c r="G252" s="39"/>
      <c r="H252" s="39">
        <v>486927118.21432906</v>
      </c>
      <c r="I252" s="39"/>
      <c r="J252" s="41"/>
      <c r="K252" s="39">
        <f>SUM(E252+H252-I252)</f>
        <v>8451888832.1429005</v>
      </c>
      <c r="M252" s="29" t="s">
        <v>96</v>
      </c>
      <c r="N252" s="138">
        <v>485211703.21428329</v>
      </c>
    </row>
    <row r="253" spans="1:14">
      <c r="A253" s="32">
        <v>3</v>
      </c>
      <c r="B253" s="33" t="s">
        <v>12</v>
      </c>
      <c r="C253" s="34">
        <v>5316100722.5</v>
      </c>
      <c r="D253" s="34">
        <f>C253-E253</f>
        <v>0</v>
      </c>
      <c r="E253" s="34">
        <v>5316100722.5</v>
      </c>
      <c r="F253" s="34">
        <v>0</v>
      </c>
      <c r="G253" s="34">
        <v>0</v>
      </c>
      <c r="H253" s="34">
        <v>199756000</v>
      </c>
      <c r="I253" s="34">
        <v>0</v>
      </c>
      <c r="J253" s="36">
        <f t="shared" si="31"/>
        <v>5515856722.5</v>
      </c>
      <c r="K253" s="34">
        <f t="shared" si="32"/>
        <v>5515856722.5</v>
      </c>
      <c r="M253" s="29" t="s">
        <v>98</v>
      </c>
      <c r="N253" s="138">
        <v>1715415.0000457801</v>
      </c>
    </row>
    <row r="254" spans="1:14" ht="15.6">
      <c r="A254" s="37"/>
      <c r="B254" s="38" t="s">
        <v>11</v>
      </c>
      <c r="C254" s="39"/>
      <c r="D254" s="40"/>
      <c r="E254" s="39">
        <v>495213365.92000002</v>
      </c>
      <c r="F254" s="39"/>
      <c r="G254" s="39"/>
      <c r="H254" s="39">
        <v>108767327.65166</v>
      </c>
      <c r="I254" s="39"/>
      <c r="J254" s="41"/>
      <c r="K254" s="39">
        <f>SUM(E254+H254-I254)</f>
        <v>603980693.57166004</v>
      </c>
    </row>
    <row r="255" spans="1:14">
      <c r="A255" s="32">
        <v>4</v>
      </c>
      <c r="B255" s="33" t="s">
        <v>13</v>
      </c>
      <c r="C255" s="34">
        <v>0</v>
      </c>
      <c r="D255" s="34">
        <f>C255-E255</f>
        <v>0</v>
      </c>
      <c r="E255" s="34">
        <v>0</v>
      </c>
      <c r="F255" s="35">
        <v>0</v>
      </c>
      <c r="G255" s="35">
        <v>0</v>
      </c>
      <c r="H255" s="34">
        <v>0</v>
      </c>
      <c r="I255" s="34">
        <v>0</v>
      </c>
      <c r="J255" s="36">
        <f t="shared" si="31"/>
        <v>0</v>
      </c>
      <c r="K255" s="34">
        <f t="shared" si="32"/>
        <v>0</v>
      </c>
      <c r="N255" s="143">
        <f>SUM(N252:N253)</f>
        <v>486927118.21432906</v>
      </c>
    </row>
    <row r="256" spans="1:14" ht="15.6">
      <c r="A256" s="37"/>
      <c r="B256" s="38" t="s">
        <v>11</v>
      </c>
      <c r="C256" s="39"/>
      <c r="D256" s="40"/>
      <c r="E256" s="39">
        <v>0</v>
      </c>
      <c r="F256" s="42"/>
      <c r="G256" s="42"/>
      <c r="H256" s="39"/>
      <c r="I256" s="39"/>
      <c r="J256" s="41"/>
      <c r="K256" s="39"/>
    </row>
    <row r="257" spans="1:11">
      <c r="A257" s="32">
        <v>5</v>
      </c>
      <c r="B257" s="33" t="s">
        <v>14</v>
      </c>
      <c r="C257" s="34">
        <v>17447500</v>
      </c>
      <c r="D257" s="34">
        <f>C257-E257</f>
        <v>0</v>
      </c>
      <c r="E257" s="34">
        <v>17447500</v>
      </c>
      <c r="F257" s="34">
        <v>0</v>
      </c>
      <c r="G257" s="34">
        <v>0</v>
      </c>
      <c r="H257" s="34">
        <v>0</v>
      </c>
      <c r="I257" s="34">
        <v>0</v>
      </c>
      <c r="J257" s="36">
        <f t="shared" si="31"/>
        <v>17447500</v>
      </c>
      <c r="K257" s="34">
        <f t="shared" si="32"/>
        <v>17447500</v>
      </c>
    </row>
    <row r="258" spans="1:11" ht="15.6">
      <c r="A258" s="32"/>
      <c r="B258" s="38" t="s">
        <v>11</v>
      </c>
      <c r="C258" s="34"/>
      <c r="D258" s="43"/>
      <c r="E258" s="39">
        <v>0</v>
      </c>
      <c r="F258" s="34"/>
      <c r="G258" s="34"/>
      <c r="H258" s="39"/>
      <c r="I258" s="34"/>
      <c r="J258" s="36"/>
      <c r="K258" s="34"/>
    </row>
    <row r="259" spans="1:11">
      <c r="A259" s="32">
        <v>6</v>
      </c>
      <c r="B259" s="33" t="s">
        <v>15</v>
      </c>
      <c r="C259" s="34">
        <v>0</v>
      </c>
      <c r="D259" s="34">
        <f>C259-E259</f>
        <v>0</v>
      </c>
      <c r="E259" s="34">
        <v>0</v>
      </c>
      <c r="F259" s="35">
        <v>0</v>
      </c>
      <c r="G259" s="35">
        <v>0</v>
      </c>
      <c r="H259" s="34">
        <v>0</v>
      </c>
      <c r="I259" s="34">
        <v>0</v>
      </c>
      <c r="J259" s="36">
        <f t="shared" si="31"/>
        <v>0</v>
      </c>
      <c r="K259" s="34">
        <f t="shared" si="32"/>
        <v>0</v>
      </c>
    </row>
    <row r="260" spans="1:11" ht="15.6">
      <c r="A260" s="44"/>
      <c r="B260" s="38"/>
      <c r="C260" s="34"/>
      <c r="D260" s="45"/>
      <c r="E260" s="34"/>
      <c r="F260" s="34"/>
      <c r="G260" s="34"/>
      <c r="H260" s="34"/>
      <c r="I260" s="34"/>
      <c r="J260" s="34"/>
      <c r="K260" s="34"/>
    </row>
    <row r="261" spans="1:11" ht="15.6">
      <c r="A261" s="188" t="s">
        <v>4</v>
      </c>
      <c r="B261" s="188"/>
      <c r="C261" s="20">
        <f t="shared" ref="C261:K261" si="33">+C250+C251+C253+C255+C257+C259</f>
        <v>14607302692.5</v>
      </c>
      <c r="D261" s="20">
        <f t="shared" si="33"/>
        <v>60370690</v>
      </c>
      <c r="E261" s="20">
        <f t="shared" si="33"/>
        <v>14546932002.5</v>
      </c>
      <c r="F261" s="20">
        <f t="shared" si="33"/>
        <v>0</v>
      </c>
      <c r="G261" s="20">
        <f t="shared" si="33"/>
        <v>0</v>
      </c>
      <c r="H261" s="20">
        <f t="shared" si="33"/>
        <v>615205625</v>
      </c>
      <c r="I261" s="20">
        <f t="shared" si="33"/>
        <v>0</v>
      </c>
      <c r="J261" s="20">
        <f t="shared" si="33"/>
        <v>15222508317.5</v>
      </c>
      <c r="K261" s="20">
        <f t="shared" si="33"/>
        <v>15162137627.5</v>
      </c>
    </row>
    <row r="262" spans="1:11" ht="15.6">
      <c r="A262" s="188" t="s">
        <v>5</v>
      </c>
      <c r="B262" s="188"/>
      <c r="C262" s="20"/>
      <c r="D262" s="20"/>
      <c r="E262" s="20">
        <f>+E252+E254+E256+E258</f>
        <v>8460175079.8485718</v>
      </c>
      <c r="F262" s="20"/>
      <c r="G262" s="20"/>
      <c r="H262" s="20"/>
      <c r="I262" s="20"/>
      <c r="J262" s="20"/>
      <c r="K262" s="20">
        <f>+K252+K254+K256+K258</f>
        <v>9055869525.7145615</v>
      </c>
    </row>
    <row r="263" spans="1:11" ht="15.6">
      <c r="A263" s="188" t="s">
        <v>6</v>
      </c>
      <c r="B263" s="188"/>
      <c r="C263" s="21"/>
      <c r="D263" s="21"/>
      <c r="E263" s="21">
        <f>+E261-E262</f>
        <v>6086756922.6514282</v>
      </c>
      <c r="F263" s="21"/>
      <c r="G263" s="21"/>
      <c r="H263" s="21"/>
      <c r="I263" s="21"/>
      <c r="J263" s="21"/>
      <c r="K263" s="21">
        <f>+K261-K262</f>
        <v>6106268101.7854385</v>
      </c>
    </row>
    <row r="267" spans="1:11" ht="15.6">
      <c r="A267" s="189" t="s">
        <v>0</v>
      </c>
      <c r="B267" s="189"/>
      <c r="C267" s="189"/>
      <c r="D267" s="189"/>
      <c r="E267" s="189"/>
      <c r="F267" s="189"/>
      <c r="G267" s="189"/>
      <c r="H267" s="189"/>
      <c r="I267" s="189"/>
      <c r="J267" s="189"/>
      <c r="K267" s="189"/>
    </row>
    <row r="268" spans="1:11" ht="15.6">
      <c r="A268" s="189" t="s">
        <v>51</v>
      </c>
      <c r="B268" s="189"/>
      <c r="C268" s="189"/>
      <c r="D268" s="189"/>
      <c r="E268" s="189"/>
      <c r="F268" s="189"/>
      <c r="G268" s="189"/>
      <c r="H268" s="189"/>
      <c r="I268" s="189"/>
      <c r="J268" s="189"/>
      <c r="K268" s="189"/>
    </row>
    <row r="269" spans="1:11" ht="15.6">
      <c r="A269" s="189" t="s">
        <v>33</v>
      </c>
      <c r="B269" s="189"/>
      <c r="C269" s="189"/>
      <c r="D269" s="189"/>
      <c r="E269" s="189"/>
      <c r="F269" s="189"/>
      <c r="G269" s="189"/>
      <c r="H269" s="189"/>
      <c r="I269" s="189"/>
      <c r="J269" s="189"/>
      <c r="K269" s="189"/>
    </row>
    <row r="270" spans="1:11" ht="15.6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1"/>
    </row>
    <row r="271" spans="1:11" ht="46.8">
      <c r="A271" s="186" t="s">
        <v>2</v>
      </c>
      <c r="B271" s="186" t="s">
        <v>7</v>
      </c>
      <c r="C271" s="3" t="s">
        <v>16</v>
      </c>
      <c r="D271" s="3" t="s">
        <v>18</v>
      </c>
      <c r="E271" s="3" t="s">
        <v>20</v>
      </c>
      <c r="F271" s="3" t="s">
        <v>22</v>
      </c>
      <c r="G271" s="3" t="s">
        <v>24</v>
      </c>
      <c r="H271" s="3" t="s">
        <v>26</v>
      </c>
      <c r="I271" s="3" t="s">
        <v>28</v>
      </c>
      <c r="J271" s="3" t="s">
        <v>16</v>
      </c>
      <c r="K271" s="3" t="s">
        <v>31</v>
      </c>
    </row>
    <row r="272" spans="1:11" ht="15.6">
      <c r="A272" s="187"/>
      <c r="B272" s="187"/>
      <c r="C272" s="4">
        <v>2019</v>
      </c>
      <c r="D272" s="4">
        <f>+C272</f>
        <v>2019</v>
      </c>
      <c r="E272" s="4">
        <f>+D272</f>
        <v>2019</v>
      </c>
      <c r="F272" s="4">
        <v>2020</v>
      </c>
      <c r="G272" s="4">
        <f>+F272</f>
        <v>2020</v>
      </c>
      <c r="H272" s="4">
        <f>+G272</f>
        <v>2020</v>
      </c>
      <c r="I272" s="4">
        <f>+H272</f>
        <v>2020</v>
      </c>
      <c r="J272" s="4">
        <f>+I272</f>
        <v>2020</v>
      </c>
      <c r="K272" s="4">
        <f>+J272</f>
        <v>2020</v>
      </c>
    </row>
    <row r="273" spans="1:14" ht="15.6">
      <c r="A273" s="23" t="s">
        <v>3</v>
      </c>
      <c r="B273" s="23" t="s">
        <v>8</v>
      </c>
      <c r="C273" s="23" t="s">
        <v>17</v>
      </c>
      <c r="D273" s="23" t="s">
        <v>19</v>
      </c>
      <c r="E273" s="23" t="s">
        <v>21</v>
      </c>
      <c r="F273" s="23" t="s">
        <v>23</v>
      </c>
      <c r="G273" s="23" t="s">
        <v>25</v>
      </c>
      <c r="H273" s="23" t="s">
        <v>27</v>
      </c>
      <c r="I273" s="23" t="s">
        <v>29</v>
      </c>
      <c r="J273" s="23" t="s">
        <v>30</v>
      </c>
      <c r="K273" s="23" t="s">
        <v>32</v>
      </c>
    </row>
    <row r="274" spans="1:14">
      <c r="A274" s="32">
        <v>1</v>
      </c>
      <c r="B274" s="33" t="s">
        <v>9</v>
      </c>
      <c r="C274" s="34">
        <v>2524250000</v>
      </c>
      <c r="D274" s="34">
        <v>0</v>
      </c>
      <c r="E274" s="34">
        <f>C274-D274</f>
        <v>2524250000</v>
      </c>
      <c r="F274" s="35">
        <v>0</v>
      </c>
      <c r="G274" s="35">
        <v>0</v>
      </c>
      <c r="H274" s="34">
        <v>0</v>
      </c>
      <c r="I274" s="34">
        <v>0</v>
      </c>
      <c r="J274" s="36">
        <f t="shared" ref="J274:J283" si="34">C274+F274-G274+H274-I274</f>
        <v>2524250000</v>
      </c>
      <c r="K274" s="34">
        <f t="shared" ref="K274:K283" si="35">E274+H274-I274</f>
        <v>2524250000</v>
      </c>
    </row>
    <row r="275" spans="1:14">
      <c r="A275" s="32">
        <v>2</v>
      </c>
      <c r="B275" s="33" t="s">
        <v>10</v>
      </c>
      <c r="C275" s="34">
        <v>6718469136</v>
      </c>
      <c r="D275" s="34">
        <v>74137600</v>
      </c>
      <c r="E275" s="34">
        <f>C275-D275</f>
        <v>6644331536</v>
      </c>
      <c r="F275" s="34">
        <v>0</v>
      </c>
      <c r="G275" s="34">
        <v>0</v>
      </c>
      <c r="H275" s="34">
        <v>178762025</v>
      </c>
      <c r="I275" s="34">
        <v>0</v>
      </c>
      <c r="J275" s="36">
        <f t="shared" si="34"/>
        <v>6897231161</v>
      </c>
      <c r="K275" s="34">
        <f t="shared" si="35"/>
        <v>6823093561</v>
      </c>
    </row>
    <row r="276" spans="1:14" ht="15.6">
      <c r="A276" s="37"/>
      <c r="B276" s="38" t="s">
        <v>11</v>
      </c>
      <c r="C276" s="39"/>
      <c r="D276" s="40"/>
      <c r="E276" s="39">
        <v>5770549340.2321415</v>
      </c>
      <c r="F276" s="39"/>
      <c r="G276" s="39"/>
      <c r="H276" s="39">
        <v>385085399.4464792</v>
      </c>
      <c r="I276" s="39"/>
      <c r="J276" s="41"/>
      <c r="K276" s="39">
        <f>SUM(E276+H276-J276)</f>
        <v>6155634739.6786203</v>
      </c>
      <c r="M276" s="29" t="s">
        <v>96</v>
      </c>
      <c r="N276" s="138">
        <v>383369984.44642866</v>
      </c>
    </row>
    <row r="277" spans="1:14">
      <c r="A277" s="32">
        <v>3</v>
      </c>
      <c r="B277" s="33" t="s">
        <v>12</v>
      </c>
      <c r="C277" s="34">
        <v>25116437797.550003</v>
      </c>
      <c r="D277" s="34">
        <v>12028155</v>
      </c>
      <c r="E277" s="34">
        <f>C277-D277</f>
        <v>25104409642.550003</v>
      </c>
      <c r="F277" s="34">
        <v>0</v>
      </c>
      <c r="G277" s="34">
        <v>0</v>
      </c>
      <c r="H277" s="34">
        <v>0</v>
      </c>
      <c r="I277" s="34">
        <v>0</v>
      </c>
      <c r="J277" s="36">
        <f t="shared" si="34"/>
        <v>25116437797.550003</v>
      </c>
      <c r="K277" s="34">
        <f t="shared" si="35"/>
        <v>25104409642.550003</v>
      </c>
      <c r="M277" s="29" t="s">
        <v>98</v>
      </c>
      <c r="N277" s="138">
        <v>1715415.0000505401</v>
      </c>
    </row>
    <row r="278" spans="1:14" ht="15.6">
      <c r="A278" s="37"/>
      <c r="B278" s="38" t="s">
        <v>11</v>
      </c>
      <c r="C278" s="39"/>
      <c r="D278" s="40"/>
      <c r="E278" s="39">
        <v>2131086268.6400001</v>
      </c>
      <c r="F278" s="39"/>
      <c r="G278" s="39"/>
      <c r="H278" s="39">
        <v>497766491.57476711</v>
      </c>
      <c r="I278" s="39"/>
      <c r="J278" s="41"/>
      <c r="K278" s="39">
        <f>SUM(E278+H278-J278)</f>
        <v>2628852760.2147675</v>
      </c>
      <c r="N278" s="138">
        <f>SUM(N276:N277)</f>
        <v>385085399.4464792</v>
      </c>
    </row>
    <row r="279" spans="1:14">
      <c r="A279" s="32">
        <v>4</v>
      </c>
      <c r="B279" s="33" t="s">
        <v>13</v>
      </c>
      <c r="C279" s="34">
        <v>7153761655.8999996</v>
      </c>
      <c r="D279" s="34">
        <v>0</v>
      </c>
      <c r="E279" s="34">
        <f>C279-D279</f>
        <v>7153761655.8999996</v>
      </c>
      <c r="F279" s="35">
        <v>0</v>
      </c>
      <c r="G279" s="35">
        <v>0</v>
      </c>
      <c r="H279" s="34">
        <v>429341120.81999999</v>
      </c>
      <c r="I279" s="34">
        <v>0</v>
      </c>
      <c r="J279" s="36">
        <f t="shared" si="34"/>
        <v>7583102776.7199993</v>
      </c>
      <c r="K279" s="34">
        <f t="shared" si="35"/>
        <v>7583102776.7199993</v>
      </c>
      <c r="N279" s="138"/>
    </row>
    <row r="280" spans="1:14" ht="15.6">
      <c r="A280" s="37"/>
      <c r="B280" s="38" t="s">
        <v>11</v>
      </c>
      <c r="C280" s="39"/>
      <c r="D280" s="40"/>
      <c r="E280" s="39">
        <v>2076073971.98</v>
      </c>
      <c r="F280" s="42"/>
      <c r="G280" s="42"/>
      <c r="H280" s="39">
        <v>166838847.56490001</v>
      </c>
      <c r="I280" s="39"/>
      <c r="J280" s="41"/>
      <c r="K280" s="39">
        <f>SUM(E280+H280-J280)</f>
        <v>2242912819.5448999</v>
      </c>
    </row>
    <row r="281" spans="1:14">
      <c r="A281" s="32">
        <v>5</v>
      </c>
      <c r="B281" s="33" t="s">
        <v>14</v>
      </c>
      <c r="C281" s="34">
        <v>308563488</v>
      </c>
      <c r="D281" s="34">
        <v>12484000</v>
      </c>
      <c r="E281" s="34">
        <f>C281-D281</f>
        <v>296079488</v>
      </c>
      <c r="F281" s="34">
        <v>0</v>
      </c>
      <c r="G281" s="34">
        <v>0</v>
      </c>
      <c r="H281" s="34">
        <v>61850000</v>
      </c>
      <c r="I281" s="34">
        <v>0</v>
      </c>
      <c r="J281" s="36">
        <f t="shared" si="34"/>
        <v>370413488</v>
      </c>
      <c r="K281" s="34">
        <f t="shared" si="35"/>
        <v>357929488</v>
      </c>
    </row>
    <row r="282" spans="1:14" ht="15.6">
      <c r="A282" s="32"/>
      <c r="B282" s="38" t="s">
        <v>11</v>
      </c>
      <c r="C282" s="34"/>
      <c r="D282" s="43"/>
      <c r="E282" s="39">
        <v>2200000</v>
      </c>
      <c r="F282" s="34"/>
      <c r="G282" s="34"/>
      <c r="H282" s="39"/>
      <c r="I282" s="34"/>
      <c r="J282" s="36"/>
      <c r="K282" s="34">
        <v>2200000</v>
      </c>
    </row>
    <row r="283" spans="1:14">
      <c r="A283" s="32">
        <v>6</v>
      </c>
      <c r="B283" s="33" t="s">
        <v>15</v>
      </c>
      <c r="C283" s="34">
        <v>321758180</v>
      </c>
      <c r="D283" s="34">
        <v>0</v>
      </c>
      <c r="E283" s="34">
        <f>C283-D283</f>
        <v>321758180</v>
      </c>
      <c r="F283" s="35">
        <v>0</v>
      </c>
      <c r="G283" s="35">
        <v>0</v>
      </c>
      <c r="H283" s="34">
        <v>0</v>
      </c>
      <c r="I283" s="34">
        <v>0</v>
      </c>
      <c r="J283" s="136">
        <f t="shared" si="34"/>
        <v>321758180</v>
      </c>
      <c r="K283" s="34">
        <f t="shared" si="35"/>
        <v>321758180</v>
      </c>
    </row>
    <row r="284" spans="1:14" ht="15.6">
      <c r="A284" s="44"/>
      <c r="B284" s="38"/>
      <c r="C284" s="34"/>
      <c r="D284" s="45"/>
      <c r="E284" s="34"/>
      <c r="F284" s="34"/>
      <c r="G284" s="34"/>
      <c r="H284" s="34"/>
      <c r="I284" s="34"/>
      <c r="J284" s="34"/>
      <c r="K284" s="34"/>
    </row>
    <row r="285" spans="1:14" ht="15.6">
      <c r="A285" s="188" t="s">
        <v>4</v>
      </c>
      <c r="B285" s="188"/>
      <c r="C285" s="20">
        <f t="shared" ref="C285:K285" si="36">+C274+C275+C277+C279+C281+C283</f>
        <v>42143240257.450005</v>
      </c>
      <c r="D285" s="20">
        <f t="shared" si="36"/>
        <v>98649755</v>
      </c>
      <c r="E285" s="20">
        <f t="shared" si="36"/>
        <v>42044590502.450005</v>
      </c>
      <c r="F285" s="20">
        <f>F274+F275+F277+F279+F281+F283</f>
        <v>0</v>
      </c>
      <c r="G285" s="20">
        <f>G274+G275+G277+G279+G281+G283</f>
        <v>0</v>
      </c>
      <c r="H285" s="20">
        <f>H274+H275+H277+H279+H281+H283</f>
        <v>669953145.81999993</v>
      </c>
      <c r="I285" s="20">
        <f>I274+I275+I277+I279+I281+I283</f>
        <v>0</v>
      </c>
      <c r="J285" s="20">
        <f t="shared" si="36"/>
        <v>42813193403.270004</v>
      </c>
      <c r="K285" s="20">
        <f t="shared" si="36"/>
        <v>42714543648.270004</v>
      </c>
    </row>
    <row r="286" spans="1:14" ht="15.6">
      <c r="A286" s="188" t="s">
        <v>5</v>
      </c>
      <c r="B286" s="188"/>
      <c r="C286" s="20"/>
      <c r="D286" s="20"/>
      <c r="E286" s="20">
        <f>+E276+E278+E280+E282</f>
        <v>9979909580.8521423</v>
      </c>
      <c r="F286" s="20"/>
      <c r="G286" s="20"/>
      <c r="H286" s="20"/>
      <c r="I286" s="20"/>
      <c r="J286" s="20"/>
      <c r="K286" s="20">
        <f>+K276+K278+K280+K282</f>
        <v>11029600319.438286</v>
      </c>
    </row>
    <row r="287" spans="1:14" ht="15.6">
      <c r="A287" s="188" t="s">
        <v>6</v>
      </c>
      <c r="B287" s="188"/>
      <c r="C287" s="21"/>
      <c r="D287" s="21"/>
      <c r="E287" s="21">
        <f>+E285-E286</f>
        <v>32064680921.597862</v>
      </c>
      <c r="F287" s="21"/>
      <c r="G287" s="21"/>
      <c r="H287" s="21"/>
      <c r="I287" s="21"/>
      <c r="J287" s="21"/>
      <c r="K287" s="21">
        <f>+K285-K286</f>
        <v>31684943328.831718</v>
      </c>
    </row>
    <row r="291" spans="1:14" ht="15.6">
      <c r="A291" s="189" t="s">
        <v>0</v>
      </c>
      <c r="B291" s="189"/>
      <c r="C291" s="189"/>
      <c r="D291" s="189"/>
      <c r="E291" s="189"/>
      <c r="F291" s="189"/>
      <c r="G291" s="189"/>
      <c r="H291" s="189"/>
      <c r="I291" s="189"/>
      <c r="J291" s="189"/>
      <c r="K291" s="189"/>
    </row>
    <row r="292" spans="1:14" ht="15.6">
      <c r="A292" s="189" t="s">
        <v>52</v>
      </c>
      <c r="B292" s="189"/>
      <c r="C292" s="189"/>
      <c r="D292" s="189"/>
      <c r="E292" s="189"/>
      <c r="F292" s="189"/>
      <c r="G292" s="189"/>
      <c r="H292" s="189"/>
      <c r="I292" s="189"/>
      <c r="J292" s="189"/>
      <c r="K292" s="189"/>
    </row>
    <row r="293" spans="1:14" ht="15.6">
      <c r="A293" s="189" t="s">
        <v>33</v>
      </c>
      <c r="B293" s="189"/>
      <c r="C293" s="189"/>
      <c r="D293" s="189"/>
      <c r="E293" s="189"/>
      <c r="F293" s="189"/>
      <c r="G293" s="189"/>
      <c r="H293" s="189"/>
      <c r="I293" s="189"/>
      <c r="J293" s="189"/>
      <c r="K293" s="189"/>
    </row>
    <row r="294" spans="1:14" ht="15.6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</row>
    <row r="295" spans="1:14" ht="46.8">
      <c r="A295" s="186" t="s">
        <v>2</v>
      </c>
      <c r="B295" s="186" t="s">
        <v>7</v>
      </c>
      <c r="C295" s="3" t="s">
        <v>16</v>
      </c>
      <c r="D295" s="3" t="s">
        <v>18</v>
      </c>
      <c r="E295" s="3" t="s">
        <v>20</v>
      </c>
      <c r="F295" s="3" t="s">
        <v>22</v>
      </c>
      <c r="G295" s="3" t="s">
        <v>24</v>
      </c>
      <c r="H295" s="3" t="s">
        <v>26</v>
      </c>
      <c r="I295" s="3" t="s">
        <v>28</v>
      </c>
      <c r="J295" s="3" t="s">
        <v>16</v>
      </c>
      <c r="K295" s="3" t="s">
        <v>31</v>
      </c>
    </row>
    <row r="296" spans="1:14" ht="15.6">
      <c r="A296" s="187"/>
      <c r="B296" s="187"/>
      <c r="C296" s="4">
        <v>2019</v>
      </c>
      <c r="D296" s="4">
        <f>+C296</f>
        <v>2019</v>
      </c>
      <c r="E296" s="4">
        <f>+D296</f>
        <v>2019</v>
      </c>
      <c r="F296" s="4">
        <v>2020</v>
      </c>
      <c r="G296" s="4">
        <f>+F296</f>
        <v>2020</v>
      </c>
      <c r="H296" s="4">
        <f>+G296</f>
        <v>2020</v>
      </c>
      <c r="I296" s="4">
        <f>+H296</f>
        <v>2020</v>
      </c>
      <c r="J296" s="4">
        <f>+I296</f>
        <v>2020</v>
      </c>
      <c r="K296" s="4">
        <f>+J296</f>
        <v>2020</v>
      </c>
    </row>
    <row r="297" spans="1:14" ht="15.6">
      <c r="A297" s="23" t="s">
        <v>3</v>
      </c>
      <c r="B297" s="23" t="s">
        <v>8</v>
      </c>
      <c r="C297" s="23" t="s">
        <v>17</v>
      </c>
      <c r="D297" s="23" t="s">
        <v>19</v>
      </c>
      <c r="E297" s="23" t="s">
        <v>21</v>
      </c>
      <c r="F297" s="23" t="s">
        <v>23</v>
      </c>
      <c r="G297" s="23" t="s">
        <v>25</v>
      </c>
      <c r="H297" s="23" t="s">
        <v>27</v>
      </c>
      <c r="I297" s="23" t="s">
        <v>29</v>
      </c>
      <c r="J297" s="23" t="s">
        <v>30</v>
      </c>
      <c r="K297" s="23" t="s">
        <v>32</v>
      </c>
    </row>
    <row r="298" spans="1:14">
      <c r="A298" s="6">
        <v>1</v>
      </c>
      <c r="B298" s="73" t="s">
        <v>9</v>
      </c>
      <c r="C298" s="8">
        <v>16141915780.120001</v>
      </c>
      <c r="D298" s="8">
        <f>C298-E298</f>
        <v>0</v>
      </c>
      <c r="E298" s="8">
        <v>16141915780.120001</v>
      </c>
      <c r="F298" s="9">
        <v>0</v>
      </c>
      <c r="G298" s="9">
        <v>0</v>
      </c>
      <c r="H298" s="8">
        <v>0</v>
      </c>
      <c r="I298" s="8">
        <v>0</v>
      </c>
      <c r="J298" s="10">
        <f t="shared" ref="J298:J307" si="37">C298+F298-G298+H298-I298</f>
        <v>16141915780.120001</v>
      </c>
      <c r="K298" s="8">
        <f t="shared" ref="K298:K307" si="38">E298+H298-I298</f>
        <v>16141915780.120001</v>
      </c>
    </row>
    <row r="299" spans="1:14">
      <c r="A299" s="6">
        <v>2</v>
      </c>
      <c r="B299" s="73" t="s">
        <v>10</v>
      </c>
      <c r="C299" s="8">
        <v>13944779606.620001</v>
      </c>
      <c r="D299" s="8">
        <f>C299-E299</f>
        <v>7442619.7000007629</v>
      </c>
      <c r="E299" s="8">
        <v>13937336986.92</v>
      </c>
      <c r="F299" s="8">
        <v>0</v>
      </c>
      <c r="G299" s="8">
        <v>0</v>
      </c>
      <c r="H299" s="8">
        <v>1379076350</v>
      </c>
      <c r="I299" s="8">
        <v>79556000</v>
      </c>
      <c r="J299" s="10">
        <f t="shared" si="37"/>
        <v>15244299956.620001</v>
      </c>
      <c r="K299" s="8">
        <f t="shared" si="38"/>
        <v>15236857336.92</v>
      </c>
      <c r="N299" s="138"/>
    </row>
    <row r="300" spans="1:14" ht="15.6">
      <c r="A300" s="11"/>
      <c r="B300" s="74" t="s">
        <v>11</v>
      </c>
      <c r="C300" s="13"/>
      <c r="D300" s="14"/>
      <c r="E300" s="13">
        <v>8261311955.1982851</v>
      </c>
      <c r="F300" s="13"/>
      <c r="G300" s="13"/>
      <c r="H300" s="13">
        <v>1375963778.521862</v>
      </c>
      <c r="I300" s="13">
        <v>79556000</v>
      </c>
      <c r="J300" s="15"/>
      <c r="K300" s="13">
        <f>SUM(E300+H300-I300)</f>
        <v>9557719733.7201462</v>
      </c>
      <c r="M300" s="29" t="s">
        <v>96</v>
      </c>
      <c r="N300" s="138">
        <v>1372532948.52209</v>
      </c>
    </row>
    <row r="301" spans="1:14">
      <c r="A301" s="6">
        <v>3</v>
      </c>
      <c r="B301" s="73" t="s">
        <v>12</v>
      </c>
      <c r="C301" s="8">
        <v>31929463646.570038</v>
      </c>
      <c r="D301" s="8">
        <f>C301-E301</f>
        <v>0</v>
      </c>
      <c r="E301" s="8">
        <v>31929463646.570038</v>
      </c>
      <c r="F301" s="8">
        <v>0</v>
      </c>
      <c r="G301" s="8">
        <v>0</v>
      </c>
      <c r="H301" s="8">
        <v>1649639000</v>
      </c>
      <c r="I301" s="8">
        <v>31403959.68</v>
      </c>
      <c r="J301" s="10">
        <f t="shared" si="37"/>
        <v>33547698686.890038</v>
      </c>
      <c r="K301" s="8">
        <f>E301+H301-I301</f>
        <v>33547698686.890038</v>
      </c>
      <c r="M301" s="29" t="s">
        <v>98</v>
      </c>
      <c r="N301" s="138">
        <v>3430829.99977207</v>
      </c>
    </row>
    <row r="302" spans="1:14" ht="15.6">
      <c r="A302" s="11"/>
      <c r="B302" s="74" t="s">
        <v>11</v>
      </c>
      <c r="C302" s="13"/>
      <c r="D302" s="14"/>
      <c r="E302" s="13">
        <v>1925518396.0699999</v>
      </c>
      <c r="F302" s="13"/>
      <c r="G302" s="13"/>
      <c r="H302" s="145">
        <v>706313261.76315045</v>
      </c>
      <c r="I302" s="13">
        <v>31403959.690999702</v>
      </c>
      <c r="J302" s="15"/>
      <c r="K302" s="13">
        <f>SUM(E302+H302-I302)</f>
        <v>2600427698.1421509</v>
      </c>
      <c r="N302" s="138"/>
    </row>
    <row r="303" spans="1:14">
      <c r="A303" s="6">
        <v>4</v>
      </c>
      <c r="B303" s="73" t="s">
        <v>13</v>
      </c>
      <c r="C303" s="8">
        <v>5620564468.29</v>
      </c>
      <c r="D303" s="8">
        <f>C303-E303</f>
        <v>0</v>
      </c>
      <c r="E303" s="8">
        <v>5620564468.29</v>
      </c>
      <c r="F303" s="9">
        <v>0</v>
      </c>
      <c r="G303" s="9">
        <v>0</v>
      </c>
      <c r="H303" s="8">
        <v>324855000</v>
      </c>
      <c r="I303" s="8">
        <v>0</v>
      </c>
      <c r="J303" s="10">
        <f t="shared" si="37"/>
        <v>5945419468.29</v>
      </c>
      <c r="K303" s="8">
        <f t="shared" si="38"/>
        <v>5945419468.29</v>
      </c>
      <c r="N303" s="138">
        <f>SUM(N300:N302)</f>
        <v>1375963778.521862</v>
      </c>
    </row>
    <row r="304" spans="1:14" ht="15.6">
      <c r="A304" s="11"/>
      <c r="B304" s="74" t="s">
        <v>11</v>
      </c>
      <c r="C304" s="13"/>
      <c r="D304" s="14"/>
      <c r="E304" s="13">
        <v>611067798.51956666</v>
      </c>
      <c r="F304" s="16"/>
      <c r="G304" s="16"/>
      <c r="H304" s="13">
        <v>157660778.55306667</v>
      </c>
      <c r="I304" s="13"/>
      <c r="J304" s="15"/>
      <c r="K304" s="13">
        <f>SUM(E304+H304-I304)</f>
        <v>768728577.07263327</v>
      </c>
      <c r="N304" s="138"/>
    </row>
    <row r="305" spans="1:11">
      <c r="A305" s="6">
        <v>5</v>
      </c>
      <c r="B305" s="73" t="s">
        <v>14</v>
      </c>
      <c r="C305" s="8">
        <v>1236749519.73</v>
      </c>
      <c r="D305" s="8">
        <f>C305-E305</f>
        <v>0</v>
      </c>
      <c r="E305" s="8">
        <v>1236749519.73</v>
      </c>
      <c r="F305" s="8">
        <v>0</v>
      </c>
      <c r="G305" s="8">
        <v>0</v>
      </c>
      <c r="H305" s="8">
        <v>0</v>
      </c>
      <c r="I305" s="8">
        <v>0</v>
      </c>
      <c r="J305" s="10">
        <f t="shared" si="37"/>
        <v>1236749519.73</v>
      </c>
      <c r="K305" s="8">
        <f t="shared" si="38"/>
        <v>1236749519.73</v>
      </c>
    </row>
    <row r="306" spans="1:11" ht="15.6">
      <c r="A306" s="6"/>
      <c r="B306" s="74" t="s">
        <v>11</v>
      </c>
      <c r="C306" s="8"/>
      <c r="D306" s="17"/>
      <c r="E306" s="8">
        <v>0</v>
      </c>
      <c r="F306" s="8"/>
      <c r="G306" s="8"/>
      <c r="H306" s="13"/>
      <c r="I306" s="8"/>
      <c r="J306" s="10"/>
      <c r="K306" s="8"/>
    </row>
    <row r="307" spans="1:11">
      <c r="A307" s="6">
        <v>6</v>
      </c>
      <c r="B307" s="73" t="s">
        <v>15</v>
      </c>
      <c r="C307" s="8">
        <v>98956000</v>
      </c>
      <c r="D307" s="8">
        <f>C307-E307</f>
        <v>0</v>
      </c>
      <c r="E307" s="8">
        <v>98956000</v>
      </c>
      <c r="F307" s="9">
        <v>0</v>
      </c>
      <c r="G307" s="9">
        <v>0</v>
      </c>
      <c r="H307" s="9">
        <v>0</v>
      </c>
      <c r="I307" s="8">
        <v>0</v>
      </c>
      <c r="J307" s="135">
        <f t="shared" si="37"/>
        <v>98956000</v>
      </c>
      <c r="K307" s="75">
        <f t="shared" si="38"/>
        <v>98956000</v>
      </c>
    </row>
    <row r="308" spans="1:11" ht="15.6">
      <c r="A308" s="18"/>
      <c r="B308" s="74"/>
      <c r="C308" s="8"/>
      <c r="D308" s="19"/>
      <c r="E308" s="8"/>
      <c r="F308" s="8"/>
      <c r="G308" s="8"/>
      <c r="H308" s="8"/>
      <c r="I308" s="8"/>
      <c r="J308" s="8"/>
      <c r="K308" s="8"/>
    </row>
    <row r="309" spans="1:11" ht="15.6">
      <c r="A309" s="190" t="s">
        <v>4</v>
      </c>
      <c r="B309" s="190"/>
      <c r="C309" s="20">
        <f t="shared" ref="C309:K309" si="39">+C298+C299+C301+C303+C305+C307</f>
        <v>68972429021.330048</v>
      </c>
      <c r="D309" s="20">
        <f t="shared" si="39"/>
        <v>7442619.7000007629</v>
      </c>
      <c r="E309" s="20">
        <f t="shared" si="39"/>
        <v>68964986401.630035</v>
      </c>
      <c r="F309" s="20">
        <f t="shared" si="39"/>
        <v>0</v>
      </c>
      <c r="G309" s="20">
        <f t="shared" si="39"/>
        <v>0</v>
      </c>
      <c r="H309" s="20">
        <f t="shared" si="39"/>
        <v>3353570350</v>
      </c>
      <c r="I309" s="20">
        <f t="shared" si="39"/>
        <v>110959959.68000001</v>
      </c>
      <c r="J309" s="20">
        <f t="shared" si="39"/>
        <v>72215039411.650024</v>
      </c>
      <c r="K309" s="20">
        <f t="shared" si="39"/>
        <v>72207596791.950027</v>
      </c>
    </row>
    <row r="310" spans="1:11" ht="15.6">
      <c r="A310" s="190" t="s">
        <v>5</v>
      </c>
      <c r="B310" s="190"/>
      <c r="C310" s="20"/>
      <c r="D310" s="20"/>
      <c r="E310" s="20">
        <f>+E300+E302+E304+E306</f>
        <v>10797898149.787853</v>
      </c>
      <c r="F310" s="20"/>
      <c r="G310" s="20"/>
      <c r="H310" s="20"/>
      <c r="I310" s="20"/>
      <c r="J310" s="20"/>
      <c r="K310" s="20">
        <f>+K300+K302+K304+K306</f>
        <v>12926876008.934931</v>
      </c>
    </row>
    <row r="311" spans="1:11" ht="15.6">
      <c r="A311" s="190" t="s">
        <v>6</v>
      </c>
      <c r="B311" s="190"/>
      <c r="C311" s="20"/>
      <c r="D311" s="20"/>
      <c r="E311" s="20">
        <f>+E309-E310</f>
        <v>58167088251.842178</v>
      </c>
      <c r="F311" s="20"/>
      <c r="G311" s="20"/>
      <c r="H311" s="20"/>
      <c r="I311" s="20"/>
      <c r="J311" s="20"/>
      <c r="K311" s="20">
        <f>+K309-K310</f>
        <v>59280720783.015099</v>
      </c>
    </row>
    <row r="315" spans="1:11" ht="15.6">
      <c r="A315" s="189" t="s">
        <v>0</v>
      </c>
      <c r="B315" s="189"/>
      <c r="C315" s="189"/>
      <c r="D315" s="189"/>
      <c r="E315" s="189"/>
      <c r="F315" s="189"/>
      <c r="G315" s="189"/>
      <c r="H315" s="189"/>
      <c r="I315" s="189"/>
      <c r="J315" s="189"/>
      <c r="K315" s="189"/>
    </row>
    <row r="316" spans="1:11" ht="15.6">
      <c r="A316" s="191" t="s">
        <v>53</v>
      </c>
      <c r="B316" s="191"/>
      <c r="C316" s="191"/>
      <c r="D316" s="191"/>
      <c r="E316" s="191"/>
      <c r="F316" s="191"/>
      <c r="G316" s="191"/>
      <c r="H316" s="191"/>
      <c r="I316" s="191"/>
      <c r="J316" s="191"/>
      <c r="K316" s="191"/>
    </row>
    <row r="317" spans="1:11" ht="15.6">
      <c r="A317" s="191" t="s">
        <v>54</v>
      </c>
      <c r="B317" s="191"/>
      <c r="C317" s="191"/>
      <c r="D317" s="191"/>
      <c r="E317" s="191"/>
      <c r="F317" s="191"/>
      <c r="G317" s="191"/>
      <c r="H317" s="191"/>
      <c r="I317" s="191"/>
      <c r="J317" s="191"/>
      <c r="K317" s="191"/>
    </row>
    <row r="318" spans="1:11" ht="15.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5.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2"/>
    </row>
    <row r="320" spans="1:11" ht="46.8">
      <c r="A320" s="186" t="s">
        <v>2</v>
      </c>
      <c r="B320" s="186" t="s">
        <v>7</v>
      </c>
      <c r="C320" s="3" t="s">
        <v>16</v>
      </c>
      <c r="D320" s="3" t="s">
        <v>18</v>
      </c>
      <c r="E320" s="3" t="s">
        <v>20</v>
      </c>
      <c r="F320" s="3" t="s">
        <v>22</v>
      </c>
      <c r="G320" s="3" t="s">
        <v>24</v>
      </c>
      <c r="H320" s="3" t="s">
        <v>26</v>
      </c>
      <c r="I320" s="3" t="s">
        <v>28</v>
      </c>
      <c r="J320" s="3" t="s">
        <v>16</v>
      </c>
      <c r="K320" s="3" t="s">
        <v>31</v>
      </c>
    </row>
    <row r="321" spans="1:14" ht="15.6">
      <c r="A321" s="187"/>
      <c r="B321" s="187"/>
      <c r="C321" s="4">
        <v>2019</v>
      </c>
      <c r="D321" s="4">
        <f>+C321</f>
        <v>2019</v>
      </c>
      <c r="E321" s="4">
        <f>+D321</f>
        <v>2019</v>
      </c>
      <c r="F321" s="4">
        <v>2020</v>
      </c>
      <c r="G321" s="4">
        <f>+F321</f>
        <v>2020</v>
      </c>
      <c r="H321" s="4">
        <f>+G321</f>
        <v>2020</v>
      </c>
      <c r="I321" s="4">
        <f>+H321</f>
        <v>2020</v>
      </c>
      <c r="J321" s="4">
        <f>+I321</f>
        <v>2020</v>
      </c>
      <c r="K321" s="4">
        <f>+J321</f>
        <v>2020</v>
      </c>
    </row>
    <row r="322" spans="1:14" ht="15.6">
      <c r="A322" s="23" t="s">
        <v>3</v>
      </c>
      <c r="B322" s="23" t="s">
        <v>8</v>
      </c>
      <c r="C322" s="23" t="s">
        <v>17</v>
      </c>
      <c r="D322" s="23" t="s">
        <v>19</v>
      </c>
      <c r="E322" s="23" t="s">
        <v>21</v>
      </c>
      <c r="F322" s="23" t="s">
        <v>23</v>
      </c>
      <c r="G322" s="23" t="s">
        <v>25</v>
      </c>
      <c r="H322" s="23" t="s">
        <v>27</v>
      </c>
      <c r="I322" s="23" t="s">
        <v>29</v>
      </c>
      <c r="J322" s="23" t="s">
        <v>30</v>
      </c>
      <c r="K322" s="23" t="s">
        <v>32</v>
      </c>
    </row>
    <row r="323" spans="1:14">
      <c r="A323" s="6">
        <v>1</v>
      </c>
      <c r="B323" s="7" t="s">
        <v>9</v>
      </c>
      <c r="C323" s="8">
        <v>1000000000</v>
      </c>
      <c r="D323" s="8">
        <f>C323-E323</f>
        <v>0</v>
      </c>
      <c r="E323" s="8">
        <v>1000000000</v>
      </c>
      <c r="F323" s="9">
        <v>0</v>
      </c>
      <c r="G323" s="9">
        <v>0</v>
      </c>
      <c r="H323" s="8">
        <v>0</v>
      </c>
      <c r="I323" s="8">
        <v>0</v>
      </c>
      <c r="J323" s="10">
        <f t="shared" ref="J323:J332" si="40">C323+F323-G323+H323-I323</f>
        <v>1000000000</v>
      </c>
      <c r="K323" s="8">
        <f t="shared" ref="K323:K332" si="41">E323+H323-I323</f>
        <v>1000000000</v>
      </c>
    </row>
    <row r="324" spans="1:14">
      <c r="A324" s="6">
        <v>2</v>
      </c>
      <c r="B324" s="7" t="s">
        <v>10</v>
      </c>
      <c r="C324" s="8">
        <v>4713702726</v>
      </c>
      <c r="D324" s="8">
        <f>C324-E324</f>
        <v>33695050</v>
      </c>
      <c r="E324" s="8">
        <v>4680007676</v>
      </c>
      <c r="F324" s="8">
        <v>0</v>
      </c>
      <c r="G324" s="8">
        <v>2977350</v>
      </c>
      <c r="H324" s="8">
        <v>369984025</v>
      </c>
      <c r="I324" s="8">
        <v>169168300</v>
      </c>
      <c r="J324" s="10">
        <f t="shared" si="40"/>
        <v>4911541101</v>
      </c>
      <c r="K324" s="8">
        <f t="shared" si="41"/>
        <v>4880823401</v>
      </c>
      <c r="N324" s="138"/>
    </row>
    <row r="325" spans="1:14" ht="15.6">
      <c r="A325" s="11"/>
      <c r="B325" s="12" t="s">
        <v>11</v>
      </c>
      <c r="C325" s="13"/>
      <c r="D325" s="14"/>
      <c r="E325" s="14">
        <v>3694794280.1071434</v>
      </c>
      <c r="F325" s="13"/>
      <c r="G325" s="13"/>
      <c r="H325" s="13">
        <v>585024406.60739899</v>
      </c>
      <c r="I325" s="13">
        <v>170884300</v>
      </c>
      <c r="J325" s="15"/>
      <c r="K325" s="13">
        <f>SUM(E325+H325-I325)</f>
        <v>4108934386.7145424</v>
      </c>
      <c r="M325" s="29" t="s">
        <v>96</v>
      </c>
      <c r="N325" s="138">
        <v>581592991.60714293</v>
      </c>
    </row>
    <row r="326" spans="1:14">
      <c r="A326" s="6">
        <v>3</v>
      </c>
      <c r="B326" s="7" t="s">
        <v>12</v>
      </c>
      <c r="C326" s="8">
        <v>3012405141.1999998</v>
      </c>
      <c r="D326" s="8">
        <f>C326-E326</f>
        <v>0</v>
      </c>
      <c r="E326" s="8">
        <v>3012405141.1999998</v>
      </c>
      <c r="F326" s="8">
        <v>0</v>
      </c>
      <c r="G326" s="8">
        <v>0</v>
      </c>
      <c r="H326" s="8">
        <v>0</v>
      </c>
      <c r="I326" s="8">
        <v>0</v>
      </c>
      <c r="J326" s="10">
        <f t="shared" si="40"/>
        <v>3012405141.1999998</v>
      </c>
      <c r="K326" s="8">
        <f>E326+H326-I326</f>
        <v>3012405141.1999998</v>
      </c>
      <c r="M326" s="29" t="s">
        <v>98</v>
      </c>
      <c r="N326" s="138">
        <v>3431415.0002560602</v>
      </c>
    </row>
    <row r="327" spans="1:14" ht="15.6">
      <c r="A327" s="11"/>
      <c r="B327" s="12" t="s">
        <v>11</v>
      </c>
      <c r="C327" s="13"/>
      <c r="D327" s="14"/>
      <c r="E327" s="14">
        <v>277248181.06999999</v>
      </c>
      <c r="F327" s="13"/>
      <c r="G327" s="13"/>
      <c r="H327" s="13">
        <v>58257602.824000001</v>
      </c>
      <c r="I327" s="13"/>
      <c r="J327" s="15"/>
      <c r="K327" s="13">
        <f>SUM(E327+H327-I327)</f>
        <v>335505783.89399999</v>
      </c>
      <c r="N327" s="138"/>
    </row>
    <row r="328" spans="1:14">
      <c r="A328" s="6">
        <v>4</v>
      </c>
      <c r="B328" s="7" t="s">
        <v>13</v>
      </c>
      <c r="C328" s="8">
        <v>0</v>
      </c>
      <c r="D328" s="8">
        <f>C328-E328</f>
        <v>0</v>
      </c>
      <c r="E328" s="8">
        <v>0</v>
      </c>
      <c r="F328" s="9">
        <v>0</v>
      </c>
      <c r="G328" s="9">
        <v>0</v>
      </c>
      <c r="H328" s="8">
        <v>0</v>
      </c>
      <c r="I328" s="8">
        <v>0</v>
      </c>
      <c r="J328" s="10">
        <f t="shared" si="40"/>
        <v>0</v>
      </c>
      <c r="K328" s="8">
        <f t="shared" si="41"/>
        <v>0</v>
      </c>
      <c r="N328" s="138">
        <f>SUM(N325:N327)</f>
        <v>585024406.60739899</v>
      </c>
    </row>
    <row r="329" spans="1:14" ht="15.6">
      <c r="A329" s="11"/>
      <c r="B329" s="12" t="s">
        <v>11</v>
      </c>
      <c r="C329" s="13"/>
      <c r="D329" s="14"/>
      <c r="E329" s="8">
        <v>0</v>
      </c>
      <c r="F329" s="16"/>
      <c r="G329" s="16"/>
      <c r="H329" s="13"/>
      <c r="I329" s="13"/>
      <c r="J329" s="15"/>
      <c r="K329" s="13"/>
      <c r="N329" s="138"/>
    </row>
    <row r="330" spans="1:14">
      <c r="A330" s="6">
        <v>5</v>
      </c>
      <c r="B330" s="7" t="s">
        <v>14</v>
      </c>
      <c r="C330" s="8">
        <v>0</v>
      </c>
      <c r="D330" s="8">
        <f>C330-E330</f>
        <v>0</v>
      </c>
      <c r="E330" s="8">
        <v>0</v>
      </c>
      <c r="F330" s="8">
        <v>0</v>
      </c>
      <c r="G330" s="8">
        <v>0</v>
      </c>
      <c r="H330" s="8">
        <v>0</v>
      </c>
      <c r="I330" s="8">
        <v>0</v>
      </c>
      <c r="J330" s="10">
        <f t="shared" si="40"/>
        <v>0</v>
      </c>
      <c r="K330" s="8">
        <f t="shared" si="41"/>
        <v>0</v>
      </c>
    </row>
    <row r="331" spans="1:14" ht="15.6">
      <c r="A331" s="6"/>
      <c r="B331" s="12" t="s">
        <v>11</v>
      </c>
      <c r="C331" s="8"/>
      <c r="D331" s="17"/>
      <c r="E331" s="8">
        <v>0</v>
      </c>
      <c r="F331" s="8"/>
      <c r="G331" s="8"/>
      <c r="H331" s="13"/>
      <c r="I331" s="8"/>
      <c r="J331" s="10"/>
      <c r="K331" s="8"/>
    </row>
    <row r="332" spans="1:14">
      <c r="A332" s="6">
        <v>6</v>
      </c>
      <c r="B332" s="7" t="s">
        <v>15</v>
      </c>
      <c r="C332" s="8">
        <v>0</v>
      </c>
      <c r="D332" s="8">
        <f>C332-E332</f>
        <v>0</v>
      </c>
      <c r="E332" s="8">
        <v>0</v>
      </c>
      <c r="F332" s="9">
        <v>0</v>
      </c>
      <c r="G332" s="9">
        <v>0</v>
      </c>
      <c r="H332" s="8">
        <v>16628400</v>
      </c>
      <c r="I332" s="8">
        <v>0</v>
      </c>
      <c r="J332" s="10">
        <f t="shared" si="40"/>
        <v>16628400</v>
      </c>
      <c r="K332" s="8">
        <f t="shared" si="41"/>
        <v>16628400</v>
      </c>
    </row>
    <row r="333" spans="1:14" ht="15.6">
      <c r="A333" s="18"/>
      <c r="B333" s="12"/>
      <c r="C333" s="8"/>
      <c r="D333" s="19"/>
      <c r="E333" s="8"/>
      <c r="F333" s="8"/>
      <c r="G333" s="8"/>
      <c r="H333" s="8"/>
      <c r="I333" s="8"/>
      <c r="J333" s="8"/>
      <c r="K333" s="8"/>
    </row>
    <row r="334" spans="1:14" ht="15.6">
      <c r="A334" s="188" t="s">
        <v>4</v>
      </c>
      <c r="B334" s="188"/>
      <c r="C334" s="20">
        <f t="shared" ref="C334:K334" si="42">+C323+C324+C326+C328+C330+C332</f>
        <v>8726107867.2000008</v>
      </c>
      <c r="D334" s="20">
        <f>+D323+D324+D326+D328+D330+D332</f>
        <v>33695050</v>
      </c>
      <c r="E334" s="20">
        <f>+E323+E324+E326+E328+E330+E332</f>
        <v>8692412817.2000008</v>
      </c>
      <c r="F334" s="20">
        <f t="shared" si="42"/>
        <v>0</v>
      </c>
      <c r="G334" s="20">
        <f t="shared" si="42"/>
        <v>2977350</v>
      </c>
      <c r="H334" s="20">
        <f>+H323+H324+H326+H328+H330+H332</f>
        <v>386612425</v>
      </c>
      <c r="I334" s="20">
        <f t="shared" si="42"/>
        <v>169168300</v>
      </c>
      <c r="J334" s="20">
        <f t="shared" si="42"/>
        <v>8940574642.2000008</v>
      </c>
      <c r="K334" s="20">
        <f t="shared" si="42"/>
        <v>8909856942.2000008</v>
      </c>
    </row>
    <row r="335" spans="1:14" ht="15.6">
      <c r="A335" s="188" t="s">
        <v>5</v>
      </c>
      <c r="B335" s="188"/>
      <c r="C335" s="20"/>
      <c r="D335" s="20"/>
      <c r="E335" s="20">
        <f>+E325+E327+E329+E331</f>
        <v>3972042461.1771436</v>
      </c>
      <c r="F335" s="20"/>
      <c r="G335" s="20"/>
      <c r="H335" s="20"/>
      <c r="I335" s="20"/>
      <c r="J335" s="20"/>
      <c r="K335" s="20">
        <f>+K325+K327+K329+K331</f>
        <v>4444440170.6085424</v>
      </c>
    </row>
    <row r="336" spans="1:14" ht="15.6">
      <c r="A336" s="188" t="s">
        <v>6</v>
      </c>
      <c r="B336" s="188"/>
      <c r="C336" s="21"/>
      <c r="D336" s="21"/>
      <c r="E336" s="21">
        <f>+E334-E335</f>
        <v>4720370356.0228577</v>
      </c>
      <c r="F336" s="21"/>
      <c r="G336" s="21"/>
      <c r="H336" s="21"/>
      <c r="I336" s="21"/>
      <c r="J336" s="21"/>
      <c r="K336" s="21">
        <f>+K334-K335</f>
        <v>4465416771.5914583</v>
      </c>
    </row>
    <row r="340" spans="1:14" ht="15.6">
      <c r="A340" s="189" t="s">
        <v>0</v>
      </c>
      <c r="B340" s="189"/>
      <c r="C340" s="189"/>
      <c r="D340" s="189"/>
      <c r="E340" s="189"/>
      <c r="F340" s="189"/>
      <c r="G340" s="189"/>
      <c r="H340" s="189"/>
      <c r="I340" s="189"/>
      <c r="J340" s="189"/>
      <c r="K340" s="189"/>
    </row>
    <row r="341" spans="1:14" ht="15.6">
      <c r="A341" s="189" t="s">
        <v>55</v>
      </c>
      <c r="B341" s="189"/>
      <c r="C341" s="189"/>
      <c r="D341" s="189"/>
      <c r="E341" s="189"/>
      <c r="F341" s="189"/>
      <c r="G341" s="189"/>
      <c r="H341" s="189"/>
      <c r="I341" s="189"/>
      <c r="J341" s="189"/>
      <c r="K341" s="189"/>
    </row>
    <row r="342" spans="1:14" ht="15.6">
      <c r="A342" s="189" t="str">
        <f>'[8]Form Tanah'!$A$3</f>
        <v>PER 31 DESEMBER 2020</v>
      </c>
      <c r="B342" s="189"/>
      <c r="C342" s="189"/>
      <c r="D342" s="189"/>
      <c r="E342" s="189"/>
      <c r="F342" s="189"/>
      <c r="G342" s="189"/>
      <c r="H342" s="189"/>
      <c r="I342" s="189"/>
      <c r="J342" s="189"/>
      <c r="K342" s="189"/>
    </row>
    <row r="343" spans="1:14" ht="15.6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1"/>
    </row>
    <row r="344" spans="1:14" ht="46.8">
      <c r="A344" s="186" t="s">
        <v>2</v>
      </c>
      <c r="B344" s="186" t="s">
        <v>7</v>
      </c>
      <c r="C344" s="3" t="s">
        <v>16</v>
      </c>
      <c r="D344" s="3" t="s">
        <v>18</v>
      </c>
      <c r="E344" s="3" t="s">
        <v>20</v>
      </c>
      <c r="F344" s="3" t="s">
        <v>22</v>
      </c>
      <c r="G344" s="3" t="s">
        <v>24</v>
      </c>
      <c r="H344" s="3" t="s">
        <v>26</v>
      </c>
      <c r="I344" s="3" t="s">
        <v>28</v>
      </c>
      <c r="J344" s="3" t="s">
        <v>16</v>
      </c>
      <c r="K344" s="3" t="s">
        <v>31</v>
      </c>
    </row>
    <row r="345" spans="1:14" ht="15.6">
      <c r="A345" s="187"/>
      <c r="B345" s="187"/>
      <c r="C345" s="4">
        <v>2019</v>
      </c>
      <c r="D345" s="4">
        <v>2019</v>
      </c>
      <c r="E345" s="4">
        <f>+D345</f>
        <v>2019</v>
      </c>
      <c r="F345" s="4">
        <v>2019</v>
      </c>
      <c r="G345" s="4">
        <f>+F345</f>
        <v>2019</v>
      </c>
      <c r="H345" s="4">
        <v>2020</v>
      </c>
      <c r="I345" s="4">
        <f>+H345</f>
        <v>2020</v>
      </c>
      <c r="J345" s="4">
        <f>+I345</f>
        <v>2020</v>
      </c>
      <c r="K345" s="4">
        <f>+J345</f>
        <v>2020</v>
      </c>
    </row>
    <row r="346" spans="1:14" ht="15.6">
      <c r="A346" s="23" t="s">
        <v>3</v>
      </c>
      <c r="B346" s="23" t="s">
        <v>8</v>
      </c>
      <c r="C346" s="23" t="s">
        <v>17</v>
      </c>
      <c r="D346" s="23" t="s">
        <v>19</v>
      </c>
      <c r="E346" s="23" t="s">
        <v>21</v>
      </c>
      <c r="F346" s="23" t="s">
        <v>23</v>
      </c>
      <c r="G346" s="23" t="s">
        <v>25</v>
      </c>
      <c r="H346" s="23" t="s">
        <v>27</v>
      </c>
      <c r="I346" s="23" t="s">
        <v>29</v>
      </c>
      <c r="J346" s="23" t="s">
        <v>30</v>
      </c>
      <c r="K346" s="23" t="s">
        <v>32</v>
      </c>
    </row>
    <row r="347" spans="1:14">
      <c r="A347" s="32">
        <v>1</v>
      </c>
      <c r="B347" s="33" t="s">
        <v>9</v>
      </c>
      <c r="C347" s="34">
        <v>300000000</v>
      </c>
      <c r="D347" s="34">
        <f>C347-E347</f>
        <v>0</v>
      </c>
      <c r="E347" s="34">
        <v>300000000</v>
      </c>
      <c r="F347" s="35">
        <v>0</v>
      </c>
      <c r="G347" s="35">
        <v>0</v>
      </c>
      <c r="H347" s="34">
        <v>0</v>
      </c>
      <c r="I347" s="34">
        <v>0</v>
      </c>
      <c r="J347" s="36">
        <f t="shared" ref="J347:J356" si="43">C347+F347-G347+H347-I347</f>
        <v>300000000</v>
      </c>
      <c r="K347" s="34">
        <f t="shared" ref="K347:K356" si="44">E347+H347-I347</f>
        <v>300000000</v>
      </c>
    </row>
    <row r="348" spans="1:14">
      <c r="A348" s="32">
        <v>2</v>
      </c>
      <c r="B348" s="33" t="s">
        <v>10</v>
      </c>
      <c r="C348" s="34">
        <v>1621489138</v>
      </c>
      <c r="D348" s="34">
        <f>C348-E348</f>
        <v>6089000</v>
      </c>
      <c r="E348" s="34">
        <v>1615400138</v>
      </c>
      <c r="F348" s="34">
        <v>0</v>
      </c>
      <c r="G348" s="34">
        <v>0</v>
      </c>
      <c r="H348" s="34">
        <v>427995675</v>
      </c>
      <c r="I348" s="34">
        <v>0</v>
      </c>
      <c r="J348" s="36">
        <f t="shared" si="43"/>
        <v>2049484813</v>
      </c>
      <c r="K348" s="34">
        <f t="shared" si="44"/>
        <v>2043395813</v>
      </c>
    </row>
    <row r="349" spans="1:14" ht="15.6">
      <c r="A349" s="37"/>
      <c r="B349" s="38" t="s">
        <v>11</v>
      </c>
      <c r="C349" s="39"/>
      <c r="D349" s="40"/>
      <c r="E349" s="40">
        <v>1410943319.29</v>
      </c>
      <c r="F349" s="39"/>
      <c r="G349" s="39"/>
      <c r="H349" s="39">
        <v>153839111.35274237</v>
      </c>
      <c r="I349" s="39">
        <v>0</v>
      </c>
      <c r="J349" s="41"/>
      <c r="K349" s="39">
        <f>SUM(E349+H349-I349)</f>
        <v>1564782430.6427424</v>
      </c>
      <c r="M349" s="29" t="s">
        <v>96</v>
      </c>
      <c r="N349" s="138">
        <v>152123696.35714287</v>
      </c>
    </row>
    <row r="350" spans="1:14">
      <c r="A350" s="32">
        <v>3</v>
      </c>
      <c r="B350" s="33" t="s">
        <v>12</v>
      </c>
      <c r="C350" s="34">
        <v>2651914000</v>
      </c>
      <c r="D350" s="34">
        <f>C350-E350</f>
        <v>0</v>
      </c>
      <c r="E350" s="34">
        <v>2651914000</v>
      </c>
      <c r="F350" s="34">
        <v>0</v>
      </c>
      <c r="G350" s="34">
        <v>0</v>
      </c>
      <c r="H350" s="34">
        <v>0</v>
      </c>
      <c r="I350" s="34">
        <v>0</v>
      </c>
      <c r="J350" s="36">
        <f t="shared" si="43"/>
        <v>2651914000</v>
      </c>
      <c r="K350" s="34">
        <f>E350+H350-I350</f>
        <v>2651914000</v>
      </c>
      <c r="M350" s="29" t="s">
        <v>98</v>
      </c>
      <c r="N350" s="138">
        <v>1715414.9955995099</v>
      </c>
    </row>
    <row r="351" spans="1:14" ht="15.6">
      <c r="A351" s="37"/>
      <c r="B351" s="38" t="s">
        <v>11</v>
      </c>
      <c r="C351" s="39"/>
      <c r="D351" s="40"/>
      <c r="E351" s="40">
        <v>285793673</v>
      </c>
      <c r="F351" s="39"/>
      <c r="G351" s="39"/>
      <c r="H351" s="39">
        <v>52958808.799999997</v>
      </c>
      <c r="I351" s="39"/>
      <c r="J351" s="41"/>
      <c r="K351" s="39">
        <f>SUM(E351+H351-I351)</f>
        <v>338752481.80000001</v>
      </c>
      <c r="N351" s="138"/>
    </row>
    <row r="352" spans="1:14">
      <c r="A352" s="6">
        <v>4</v>
      </c>
      <c r="B352" s="33" t="s">
        <v>13</v>
      </c>
      <c r="C352" s="34">
        <v>6983000</v>
      </c>
      <c r="D352" s="34">
        <f>C352-E352</f>
        <v>0</v>
      </c>
      <c r="E352" s="34">
        <v>6983000</v>
      </c>
      <c r="F352" s="35">
        <v>0</v>
      </c>
      <c r="G352" s="35">
        <v>0</v>
      </c>
      <c r="H352" s="34">
        <v>0</v>
      </c>
      <c r="I352" s="34">
        <v>0</v>
      </c>
      <c r="J352" s="36">
        <f t="shared" si="43"/>
        <v>6983000</v>
      </c>
      <c r="K352" s="34">
        <f t="shared" si="44"/>
        <v>6983000</v>
      </c>
      <c r="N352" s="138">
        <f>SUM(N349:N351)</f>
        <v>153839111.35274237</v>
      </c>
    </row>
    <row r="353" spans="1:14" ht="15.6">
      <c r="A353" s="37"/>
      <c r="B353" s="38" t="s">
        <v>11</v>
      </c>
      <c r="C353" s="39"/>
      <c r="D353" s="40"/>
      <c r="E353" s="40">
        <v>1152195</v>
      </c>
      <c r="F353" s="42"/>
      <c r="G353" s="42"/>
      <c r="H353" s="39">
        <v>139660</v>
      </c>
      <c r="I353" s="39"/>
      <c r="J353" s="41"/>
      <c r="K353" s="39">
        <f>SUM(E353+H353-I353)</f>
        <v>1291855</v>
      </c>
      <c r="N353" s="138"/>
    </row>
    <row r="354" spans="1:14">
      <c r="A354" s="6">
        <v>5</v>
      </c>
      <c r="B354" s="33" t="s">
        <v>14</v>
      </c>
      <c r="C354" s="34">
        <v>750000</v>
      </c>
      <c r="D354" s="34">
        <f>C354-E354</f>
        <v>0</v>
      </c>
      <c r="E354" s="34">
        <v>750000</v>
      </c>
      <c r="F354" s="34">
        <v>0</v>
      </c>
      <c r="G354" s="34">
        <v>0</v>
      </c>
      <c r="H354" s="34">
        <v>0</v>
      </c>
      <c r="I354" s="34">
        <v>0</v>
      </c>
      <c r="J354" s="36">
        <f t="shared" si="43"/>
        <v>750000</v>
      </c>
      <c r="K354" s="34">
        <f t="shared" si="44"/>
        <v>750000</v>
      </c>
    </row>
    <row r="355" spans="1:14" ht="15.6">
      <c r="A355" s="6"/>
      <c r="B355" s="38" t="s">
        <v>11</v>
      </c>
      <c r="C355" s="34"/>
      <c r="D355" s="43"/>
      <c r="E355" s="34">
        <v>0</v>
      </c>
      <c r="F355" s="34"/>
      <c r="G355" s="34"/>
      <c r="H355" s="39"/>
      <c r="I355" s="34"/>
      <c r="J355" s="36"/>
      <c r="K355" s="34"/>
    </row>
    <row r="356" spans="1:14">
      <c r="A356" s="6">
        <v>6</v>
      </c>
      <c r="B356" s="33" t="s">
        <v>15</v>
      </c>
      <c r="C356" s="34">
        <v>0</v>
      </c>
      <c r="D356" s="34">
        <f>C356-E356</f>
        <v>0</v>
      </c>
      <c r="E356" s="34">
        <v>0</v>
      </c>
      <c r="F356" s="35">
        <v>0</v>
      </c>
      <c r="G356" s="35">
        <v>0</v>
      </c>
      <c r="H356" s="34">
        <v>0</v>
      </c>
      <c r="I356" s="34">
        <v>0</v>
      </c>
      <c r="J356" s="36">
        <f t="shared" si="43"/>
        <v>0</v>
      </c>
      <c r="K356" s="34">
        <f t="shared" si="44"/>
        <v>0</v>
      </c>
    </row>
    <row r="357" spans="1:14" ht="15.6">
      <c r="A357" s="44"/>
      <c r="B357" s="38"/>
      <c r="C357" s="34"/>
      <c r="D357" s="45"/>
      <c r="E357" s="34"/>
      <c r="F357" s="34"/>
      <c r="G357" s="34"/>
      <c r="H357" s="34"/>
      <c r="I357" s="34"/>
      <c r="J357" s="34"/>
      <c r="K357" s="34"/>
    </row>
    <row r="358" spans="1:14" ht="15.6">
      <c r="A358" s="188" t="s">
        <v>4</v>
      </c>
      <c r="B358" s="188"/>
      <c r="C358" s="20">
        <f t="shared" ref="C358:K358" si="45">+C347+C348+C350+C352+C354+C356</f>
        <v>4581136138</v>
      </c>
      <c r="D358" s="20">
        <f>+D347+D348+D350+D352+D354+D356</f>
        <v>6089000</v>
      </c>
      <c r="E358" s="20">
        <f>+E347+E348+E350+E352+E354+E356</f>
        <v>4575047138</v>
      </c>
      <c r="F358" s="20">
        <f t="shared" si="45"/>
        <v>0</v>
      </c>
      <c r="G358" s="20">
        <f t="shared" si="45"/>
        <v>0</v>
      </c>
      <c r="H358" s="20">
        <f t="shared" si="45"/>
        <v>427995675</v>
      </c>
      <c r="I358" s="20">
        <f t="shared" si="45"/>
        <v>0</v>
      </c>
      <c r="J358" s="20">
        <f t="shared" si="45"/>
        <v>5009131813</v>
      </c>
      <c r="K358" s="20">
        <f t="shared" si="45"/>
        <v>5003042813</v>
      </c>
    </row>
    <row r="359" spans="1:14" ht="15.6">
      <c r="A359" s="188" t="s">
        <v>5</v>
      </c>
      <c r="B359" s="188"/>
      <c r="C359" s="20"/>
      <c r="D359" s="20"/>
      <c r="E359" s="20">
        <f>+E349+E351+E353+E355</f>
        <v>1697889187.29</v>
      </c>
      <c r="F359" s="20"/>
      <c r="G359" s="20"/>
      <c r="H359" s="20"/>
      <c r="I359" s="20"/>
      <c r="J359" s="20"/>
      <c r="K359" s="20">
        <f>+K349+K351+K353+K355</f>
        <v>1904826767.4427423</v>
      </c>
    </row>
    <row r="360" spans="1:14" ht="15.6">
      <c r="A360" s="188" t="s">
        <v>6</v>
      </c>
      <c r="B360" s="188"/>
      <c r="C360" s="21"/>
      <c r="D360" s="21"/>
      <c r="E360" s="21">
        <f>+E358-E359</f>
        <v>2877157950.71</v>
      </c>
      <c r="F360" s="21"/>
      <c r="G360" s="21"/>
      <c r="H360" s="21"/>
      <c r="I360" s="21"/>
      <c r="J360" s="21"/>
      <c r="K360" s="21">
        <f>+K358-K359</f>
        <v>3098216045.5572577</v>
      </c>
    </row>
    <row r="364" spans="1:14" ht="15.6">
      <c r="A364" s="191" t="s">
        <v>0</v>
      </c>
      <c r="B364" s="191"/>
      <c r="C364" s="191"/>
      <c r="D364" s="191"/>
      <c r="E364" s="191"/>
      <c r="F364" s="191"/>
      <c r="G364" s="191"/>
      <c r="H364" s="191"/>
      <c r="I364" s="191"/>
      <c r="J364" s="191"/>
      <c r="K364" s="191"/>
    </row>
    <row r="365" spans="1:14" ht="15.6">
      <c r="A365" s="191" t="str">
        <f>'[9]Form Tanah'!$A$2:$S$2</f>
        <v>DINAS PERHUBUNGAN</v>
      </c>
      <c r="B365" s="191"/>
      <c r="C365" s="191"/>
      <c r="D365" s="191"/>
      <c r="E365" s="191"/>
      <c r="F365" s="191"/>
      <c r="G365" s="191"/>
      <c r="H365" s="191"/>
      <c r="I365" s="191"/>
      <c r="J365" s="191"/>
      <c r="K365" s="191"/>
    </row>
    <row r="366" spans="1:14" ht="15.6">
      <c r="A366" s="191" t="str">
        <f>'[9]Form Tanah'!$A$3</f>
        <v>PER 31 DESEMBER 2020</v>
      </c>
      <c r="B366" s="191"/>
      <c r="C366" s="191"/>
      <c r="D366" s="191"/>
      <c r="E366" s="191"/>
      <c r="F366" s="191"/>
      <c r="G366" s="191"/>
      <c r="H366" s="191"/>
      <c r="I366" s="191"/>
      <c r="J366" s="191"/>
      <c r="K366" s="191"/>
    </row>
    <row r="367" spans="1:14" ht="15.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2"/>
    </row>
    <row r="368" spans="1:14" ht="46.8">
      <c r="A368" s="186" t="s">
        <v>2</v>
      </c>
      <c r="B368" s="186" t="s">
        <v>7</v>
      </c>
      <c r="C368" s="3" t="s">
        <v>16</v>
      </c>
      <c r="D368" s="3" t="s">
        <v>18</v>
      </c>
      <c r="E368" s="3" t="s">
        <v>20</v>
      </c>
      <c r="F368" s="3" t="s">
        <v>22</v>
      </c>
      <c r="G368" s="3" t="s">
        <v>24</v>
      </c>
      <c r="H368" s="3" t="s">
        <v>26</v>
      </c>
      <c r="I368" s="3" t="s">
        <v>28</v>
      </c>
      <c r="J368" s="3" t="s">
        <v>16</v>
      </c>
      <c r="K368" s="3" t="s">
        <v>31</v>
      </c>
    </row>
    <row r="369" spans="1:14" ht="15.6">
      <c r="A369" s="187"/>
      <c r="B369" s="187"/>
      <c r="C369" s="4">
        <v>2019</v>
      </c>
      <c r="D369" s="4">
        <f>+C369</f>
        <v>2019</v>
      </c>
      <c r="E369" s="4">
        <f>+D369</f>
        <v>2019</v>
      </c>
      <c r="F369" s="4">
        <v>2020</v>
      </c>
      <c r="G369" s="4">
        <f>+F369</f>
        <v>2020</v>
      </c>
      <c r="H369" s="4">
        <f>+G369</f>
        <v>2020</v>
      </c>
      <c r="I369" s="4">
        <f>+H369</f>
        <v>2020</v>
      </c>
      <c r="J369" s="4">
        <f>+I369</f>
        <v>2020</v>
      </c>
      <c r="K369" s="4">
        <f>+J369</f>
        <v>2020</v>
      </c>
    </row>
    <row r="370" spans="1:14" ht="15.6">
      <c r="A370" s="23" t="s">
        <v>3</v>
      </c>
      <c r="B370" s="23" t="s">
        <v>8</v>
      </c>
      <c r="C370" s="23" t="s">
        <v>17</v>
      </c>
      <c r="D370" s="23" t="s">
        <v>19</v>
      </c>
      <c r="E370" s="23" t="s">
        <v>21</v>
      </c>
      <c r="F370" s="23" t="s">
        <v>23</v>
      </c>
      <c r="G370" s="23" t="s">
        <v>25</v>
      </c>
      <c r="H370" s="23" t="s">
        <v>27</v>
      </c>
      <c r="I370" s="23" t="s">
        <v>29</v>
      </c>
      <c r="J370" s="23" t="s">
        <v>30</v>
      </c>
      <c r="K370" s="23" t="s">
        <v>32</v>
      </c>
    </row>
    <row r="371" spans="1:14">
      <c r="A371" s="6">
        <v>1</v>
      </c>
      <c r="B371" s="7" t="s">
        <v>9</v>
      </c>
      <c r="C371" s="8">
        <v>2951045811</v>
      </c>
      <c r="D371" s="8">
        <f>C371-E371</f>
        <v>0</v>
      </c>
      <c r="E371" s="8">
        <v>2951045811</v>
      </c>
      <c r="F371" s="9">
        <v>0</v>
      </c>
      <c r="G371" s="9">
        <v>0</v>
      </c>
      <c r="H371" s="8">
        <v>0</v>
      </c>
      <c r="I371" s="8">
        <v>0</v>
      </c>
      <c r="J371" s="10">
        <f t="shared" ref="J371:J380" si="46">C371+F371-G371+H371-I371</f>
        <v>2951045811</v>
      </c>
      <c r="K371" s="8">
        <f t="shared" ref="K371:K380" si="47">E371+H371-I371</f>
        <v>2951045811</v>
      </c>
    </row>
    <row r="372" spans="1:14">
      <c r="A372" s="6">
        <v>2</v>
      </c>
      <c r="B372" s="7" t="s">
        <v>10</v>
      </c>
      <c r="C372" s="8">
        <v>9313183218.8199997</v>
      </c>
      <c r="D372" s="8">
        <f>C372-E372</f>
        <v>1855000</v>
      </c>
      <c r="E372" s="8">
        <v>9311328218.8199997</v>
      </c>
      <c r="F372" s="8">
        <v>0</v>
      </c>
      <c r="G372" s="8">
        <v>0</v>
      </c>
      <c r="H372" s="8">
        <v>478697475</v>
      </c>
      <c r="I372" s="8">
        <v>0</v>
      </c>
      <c r="J372" s="10">
        <f t="shared" si="46"/>
        <v>9791880693.8199997</v>
      </c>
      <c r="K372" s="8">
        <f t="shared" si="47"/>
        <v>9790025693.8199997</v>
      </c>
    </row>
    <row r="373" spans="1:14" ht="15.6">
      <c r="A373" s="11"/>
      <c r="B373" s="12" t="s">
        <v>11</v>
      </c>
      <c r="C373" s="13"/>
      <c r="D373" s="14"/>
      <c r="E373" s="13">
        <v>7966234319.4799995</v>
      </c>
      <c r="F373" s="13"/>
      <c r="G373" s="13"/>
      <c r="H373" s="13">
        <v>528247146.2229113</v>
      </c>
      <c r="I373" s="13"/>
      <c r="J373" s="15"/>
      <c r="K373" s="13">
        <f>SUM(E373+H373-I373)</f>
        <v>8494481465.7029104</v>
      </c>
      <c r="M373" s="29" t="s">
        <v>96</v>
      </c>
      <c r="N373" s="138">
        <v>526531731.21771377</v>
      </c>
    </row>
    <row r="374" spans="1:14">
      <c r="A374" s="6">
        <v>3</v>
      </c>
      <c r="B374" s="7" t="s">
        <v>12</v>
      </c>
      <c r="C374" s="8">
        <v>20009081850</v>
      </c>
      <c r="D374" s="8">
        <f>C374-E374</f>
        <v>25105000</v>
      </c>
      <c r="E374" s="8">
        <v>19983976850</v>
      </c>
      <c r="F374" s="8">
        <v>0</v>
      </c>
      <c r="G374" s="8">
        <v>0</v>
      </c>
      <c r="H374" s="8">
        <v>320005500</v>
      </c>
      <c r="I374" s="8">
        <v>0</v>
      </c>
      <c r="J374" s="10">
        <f t="shared" si="46"/>
        <v>20329087350</v>
      </c>
      <c r="K374" s="8">
        <f t="shared" si="47"/>
        <v>20303982350</v>
      </c>
      <c r="M374" s="29" t="s">
        <v>98</v>
      </c>
      <c r="N374" s="138">
        <v>1715415.0051975299</v>
      </c>
    </row>
    <row r="375" spans="1:14" ht="15.6">
      <c r="A375" s="11"/>
      <c r="B375" s="12" t="s">
        <v>11</v>
      </c>
      <c r="C375" s="13"/>
      <c r="D375" s="14"/>
      <c r="E375" s="13">
        <v>4377317629</v>
      </c>
      <c r="F375" s="13"/>
      <c r="G375" s="13"/>
      <c r="H375" s="13">
        <v>393228324.59955925</v>
      </c>
      <c r="I375" s="13"/>
      <c r="J375" s="15"/>
      <c r="K375" s="13">
        <f>SUM(E375+H375-I375)</f>
        <v>4770545953.5995588</v>
      </c>
      <c r="N375" s="138"/>
    </row>
    <row r="376" spans="1:14">
      <c r="A376" s="6">
        <v>4</v>
      </c>
      <c r="B376" s="7" t="s">
        <v>13</v>
      </c>
      <c r="C376" s="8">
        <v>2074951425</v>
      </c>
      <c r="D376" s="8">
        <f>C376-E376</f>
        <v>0</v>
      </c>
      <c r="E376" s="8">
        <v>2074951425</v>
      </c>
      <c r="F376" s="9">
        <v>0</v>
      </c>
      <c r="G376" s="9">
        <v>0</v>
      </c>
      <c r="H376" s="8">
        <v>0</v>
      </c>
      <c r="I376" s="8">
        <v>0</v>
      </c>
      <c r="J376" s="10">
        <f t="shared" si="46"/>
        <v>2074951425</v>
      </c>
      <c r="K376" s="8">
        <f t="shared" si="47"/>
        <v>2074951425</v>
      </c>
      <c r="N376" s="138">
        <f>SUM(N373:N375)</f>
        <v>528247146.2229113</v>
      </c>
    </row>
    <row r="377" spans="1:14" ht="15.6">
      <c r="A377" s="11"/>
      <c r="B377" s="12" t="s">
        <v>11</v>
      </c>
      <c r="C377" s="13"/>
      <c r="D377" s="14"/>
      <c r="E377" s="13">
        <v>1460277545</v>
      </c>
      <c r="F377" s="16"/>
      <c r="G377" s="16"/>
      <c r="H377" s="13">
        <v>14965982.5</v>
      </c>
      <c r="I377" s="13"/>
      <c r="J377" s="15"/>
      <c r="K377" s="13">
        <f>SUM(E377+H377)</f>
        <v>1475243527.5</v>
      </c>
      <c r="N377" s="138"/>
    </row>
    <row r="378" spans="1:14">
      <c r="A378" s="6">
        <v>5</v>
      </c>
      <c r="B378" s="7" t="s">
        <v>14</v>
      </c>
      <c r="C378" s="8">
        <v>0</v>
      </c>
      <c r="D378" s="8">
        <f>C378-E378</f>
        <v>0</v>
      </c>
      <c r="E378" s="8">
        <v>0</v>
      </c>
      <c r="F378" s="8">
        <v>0</v>
      </c>
      <c r="G378" s="8">
        <v>0</v>
      </c>
      <c r="H378" s="8">
        <v>0</v>
      </c>
      <c r="I378" s="8">
        <v>0</v>
      </c>
      <c r="J378" s="10">
        <f t="shared" si="46"/>
        <v>0</v>
      </c>
      <c r="K378" s="8">
        <f t="shared" si="47"/>
        <v>0</v>
      </c>
      <c r="N378" s="138"/>
    </row>
    <row r="379" spans="1:14" ht="15.6">
      <c r="A379" s="6"/>
      <c r="B379" s="12" t="s">
        <v>11</v>
      </c>
      <c r="C379" s="8"/>
      <c r="D379" s="17"/>
      <c r="E379" s="8">
        <v>0</v>
      </c>
      <c r="F379" s="8"/>
      <c r="G379" s="8"/>
      <c r="H379" s="13"/>
      <c r="I379" s="8"/>
      <c r="J379" s="10"/>
      <c r="K379" s="8"/>
    </row>
    <row r="380" spans="1:14">
      <c r="A380" s="6">
        <v>6</v>
      </c>
      <c r="B380" s="7" t="s">
        <v>15</v>
      </c>
      <c r="C380" s="8">
        <v>0</v>
      </c>
      <c r="D380" s="8">
        <f>C380-E380</f>
        <v>0</v>
      </c>
      <c r="E380" s="8">
        <v>0</v>
      </c>
      <c r="F380" s="9">
        <v>0</v>
      </c>
      <c r="G380" s="9">
        <v>0</v>
      </c>
      <c r="H380" s="8">
        <v>0</v>
      </c>
      <c r="I380" s="8">
        <v>0</v>
      </c>
      <c r="J380" s="10">
        <f t="shared" si="46"/>
        <v>0</v>
      </c>
      <c r="K380" s="8">
        <f t="shared" si="47"/>
        <v>0</v>
      </c>
    </row>
    <row r="381" spans="1:14" ht="15.6">
      <c r="A381" s="18"/>
      <c r="B381" s="12"/>
      <c r="C381" s="8"/>
      <c r="D381" s="19"/>
      <c r="E381" s="8"/>
      <c r="F381" s="8"/>
      <c r="G381" s="8"/>
      <c r="H381" s="8"/>
      <c r="I381" s="8"/>
      <c r="J381" s="8"/>
      <c r="K381" s="8"/>
    </row>
    <row r="382" spans="1:14" ht="15.6">
      <c r="A382" s="188" t="s">
        <v>4</v>
      </c>
      <c r="B382" s="188"/>
      <c r="C382" s="20">
        <f t="shared" ref="C382:K382" si="48">+C371+C372+C374+C376+C378+C380</f>
        <v>34348262304.82</v>
      </c>
      <c r="D382" s="20">
        <f t="shared" si="48"/>
        <v>26960000</v>
      </c>
      <c r="E382" s="20">
        <f t="shared" si="48"/>
        <v>34321302304.82</v>
      </c>
      <c r="F382" s="20">
        <f t="shared" si="48"/>
        <v>0</v>
      </c>
      <c r="G382" s="20">
        <f t="shared" si="48"/>
        <v>0</v>
      </c>
      <c r="H382" s="20">
        <f t="shared" si="48"/>
        <v>798702975</v>
      </c>
      <c r="I382" s="20">
        <f t="shared" si="48"/>
        <v>0</v>
      </c>
      <c r="J382" s="20">
        <f t="shared" si="48"/>
        <v>35146965279.82</v>
      </c>
      <c r="K382" s="20">
        <f t="shared" si="48"/>
        <v>35120005279.82</v>
      </c>
    </row>
    <row r="383" spans="1:14" ht="15.6">
      <c r="A383" s="188" t="s">
        <v>5</v>
      </c>
      <c r="B383" s="188"/>
      <c r="C383" s="20"/>
      <c r="D383" s="20"/>
      <c r="E383" s="20">
        <f>+E373+E375+E377+E379</f>
        <v>13803829493.48</v>
      </c>
      <c r="F383" s="20"/>
      <c r="G383" s="20"/>
      <c r="H383" s="20"/>
      <c r="I383" s="20"/>
      <c r="J383" s="20"/>
      <c r="K383" s="20">
        <f>+K373+K375+K377+K379</f>
        <v>14740270946.802469</v>
      </c>
    </row>
    <row r="384" spans="1:14" ht="15.6">
      <c r="A384" s="188" t="s">
        <v>6</v>
      </c>
      <c r="B384" s="188"/>
      <c r="C384" s="21"/>
      <c r="D384" s="21"/>
      <c r="E384" s="21">
        <f>+E382-E383</f>
        <v>20517472811.34</v>
      </c>
      <c r="F384" s="21"/>
      <c r="G384" s="21"/>
      <c r="H384" s="21"/>
      <c r="I384" s="21"/>
      <c r="J384" s="21"/>
      <c r="K384" s="21">
        <f>+K382-K383</f>
        <v>20379734333.017532</v>
      </c>
    </row>
    <row r="388" spans="1:14" ht="15.6">
      <c r="A388" s="189" t="s">
        <v>0</v>
      </c>
      <c r="B388" s="189"/>
      <c r="C388" s="189"/>
      <c r="D388" s="189"/>
      <c r="E388" s="189"/>
      <c r="F388" s="189"/>
      <c r="G388" s="189"/>
      <c r="H388" s="189"/>
      <c r="I388" s="189"/>
      <c r="J388" s="189"/>
      <c r="K388" s="189"/>
    </row>
    <row r="389" spans="1:14" ht="15.6">
      <c r="A389" s="189" t="s">
        <v>56</v>
      </c>
      <c r="B389" s="189"/>
      <c r="C389" s="189"/>
      <c r="D389" s="189"/>
      <c r="E389" s="189"/>
      <c r="F389" s="189"/>
      <c r="G389" s="189"/>
      <c r="H389" s="189"/>
      <c r="I389" s="189"/>
      <c r="J389" s="189"/>
      <c r="K389" s="189"/>
    </row>
    <row r="390" spans="1:14" ht="15.6">
      <c r="A390" s="189" t="s">
        <v>33</v>
      </c>
      <c r="B390" s="189"/>
      <c r="C390" s="189"/>
      <c r="D390" s="189"/>
      <c r="E390" s="189"/>
      <c r="F390" s="189"/>
      <c r="G390" s="189"/>
      <c r="H390" s="189"/>
      <c r="I390" s="189"/>
      <c r="J390" s="189"/>
      <c r="K390" s="189"/>
    </row>
    <row r="391" spans="1:14" ht="15.6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1"/>
    </row>
    <row r="392" spans="1:14" ht="46.8">
      <c r="A392" s="186" t="s">
        <v>2</v>
      </c>
      <c r="B392" s="186" t="s">
        <v>7</v>
      </c>
      <c r="C392" s="3" t="s">
        <v>16</v>
      </c>
      <c r="D392" s="3" t="s">
        <v>18</v>
      </c>
      <c r="E392" s="3" t="s">
        <v>20</v>
      </c>
      <c r="F392" s="3" t="s">
        <v>22</v>
      </c>
      <c r="G392" s="3" t="s">
        <v>24</v>
      </c>
      <c r="H392" s="3" t="s">
        <v>26</v>
      </c>
      <c r="I392" s="3" t="s">
        <v>28</v>
      </c>
      <c r="J392" s="3" t="s">
        <v>16</v>
      </c>
      <c r="K392" s="3" t="s">
        <v>31</v>
      </c>
    </row>
    <row r="393" spans="1:14" ht="15.6">
      <c r="A393" s="187"/>
      <c r="B393" s="187"/>
      <c r="C393" s="4">
        <v>2019</v>
      </c>
      <c r="D393" s="4">
        <f>+C393</f>
        <v>2019</v>
      </c>
      <c r="E393" s="4">
        <f>+D393</f>
        <v>2019</v>
      </c>
      <c r="F393" s="4">
        <v>2020</v>
      </c>
      <c r="G393" s="4">
        <f>+F393</f>
        <v>2020</v>
      </c>
      <c r="H393" s="4">
        <f>+G393</f>
        <v>2020</v>
      </c>
      <c r="I393" s="4">
        <f>+H393</f>
        <v>2020</v>
      </c>
      <c r="J393" s="4">
        <f>+I393</f>
        <v>2020</v>
      </c>
      <c r="K393" s="4">
        <f>+J393</f>
        <v>2020</v>
      </c>
    </row>
    <row r="394" spans="1:14" ht="15.6">
      <c r="A394" s="23" t="s">
        <v>3</v>
      </c>
      <c r="B394" s="23" t="s">
        <v>8</v>
      </c>
      <c r="C394" s="23" t="s">
        <v>17</v>
      </c>
      <c r="D394" s="23" t="s">
        <v>19</v>
      </c>
      <c r="E394" s="23" t="s">
        <v>21</v>
      </c>
      <c r="F394" s="23" t="s">
        <v>23</v>
      </c>
      <c r="G394" s="23" t="s">
        <v>25</v>
      </c>
      <c r="H394" s="23" t="s">
        <v>27</v>
      </c>
      <c r="I394" s="23" t="s">
        <v>29</v>
      </c>
      <c r="J394" s="23" t="s">
        <v>30</v>
      </c>
      <c r="K394" s="23" t="s">
        <v>32</v>
      </c>
    </row>
    <row r="395" spans="1:14">
      <c r="A395" s="32">
        <v>1</v>
      </c>
      <c r="B395" s="33" t="s">
        <v>9</v>
      </c>
      <c r="C395" s="34">
        <v>174000000</v>
      </c>
      <c r="D395" s="34">
        <f>C395-E395</f>
        <v>0</v>
      </c>
      <c r="E395" s="34">
        <v>174000000</v>
      </c>
      <c r="F395" s="35">
        <v>0</v>
      </c>
      <c r="G395" s="35">
        <v>0</v>
      </c>
      <c r="H395" s="34">
        <v>0</v>
      </c>
      <c r="I395" s="34">
        <v>0</v>
      </c>
      <c r="J395" s="36">
        <f t="shared" ref="J395:J404" si="49">C395+F395-G395+H395-I395</f>
        <v>174000000</v>
      </c>
      <c r="K395" s="34">
        <f t="shared" ref="K395:K404" si="50">E395+H395-I395</f>
        <v>174000000</v>
      </c>
    </row>
    <row r="396" spans="1:14">
      <c r="A396" s="32">
        <v>2</v>
      </c>
      <c r="B396" s="33" t="s">
        <v>10</v>
      </c>
      <c r="C396" s="34">
        <v>9293893148</v>
      </c>
      <c r="D396" s="34">
        <f>C396-E396</f>
        <v>23423000</v>
      </c>
      <c r="E396" s="34">
        <v>9270470148</v>
      </c>
      <c r="F396" s="34">
        <v>0</v>
      </c>
      <c r="G396" s="34">
        <v>0</v>
      </c>
      <c r="H396" s="34">
        <v>3235729525</v>
      </c>
      <c r="I396" s="34">
        <v>0</v>
      </c>
      <c r="J396" s="36">
        <f t="shared" si="49"/>
        <v>12529622673</v>
      </c>
      <c r="K396" s="34">
        <f t="shared" si="50"/>
        <v>12506199673</v>
      </c>
    </row>
    <row r="397" spans="1:14" ht="15.6">
      <c r="A397" s="37"/>
      <c r="B397" s="38" t="s">
        <v>11</v>
      </c>
      <c r="C397" s="39"/>
      <c r="D397" s="40"/>
      <c r="E397" s="39">
        <v>4852016259.25</v>
      </c>
      <c r="F397" s="39"/>
      <c r="G397" s="39"/>
      <c r="H397" s="39">
        <v>2690738970.4738917</v>
      </c>
      <c r="I397" s="39"/>
      <c r="J397" s="41"/>
      <c r="K397" s="39">
        <f>SUM(E397+H397)</f>
        <v>7542755229.7238922</v>
      </c>
      <c r="M397" s="29" t="s">
        <v>96</v>
      </c>
      <c r="N397" s="138">
        <v>2516023555.4761906</v>
      </c>
    </row>
    <row r="398" spans="1:14">
      <c r="A398" s="32">
        <v>3</v>
      </c>
      <c r="B398" s="33" t="s">
        <v>12</v>
      </c>
      <c r="C398" s="34">
        <v>2439681837.4099998</v>
      </c>
      <c r="D398" s="34">
        <f>C398-E398</f>
        <v>0</v>
      </c>
      <c r="E398" s="34">
        <v>2439681837.4099998</v>
      </c>
      <c r="F398" s="34">
        <v>0</v>
      </c>
      <c r="G398" s="34">
        <v>0</v>
      </c>
      <c r="H398" s="34">
        <v>99514500</v>
      </c>
      <c r="I398" s="34">
        <v>0</v>
      </c>
      <c r="J398" s="36">
        <f t="shared" si="49"/>
        <v>2539196337.4099998</v>
      </c>
      <c r="K398" s="34">
        <f t="shared" si="50"/>
        <v>2539196337.4099998</v>
      </c>
      <c r="M398" s="29" t="s">
        <v>97</v>
      </c>
      <c r="N398" s="138">
        <v>174715414.99770099</v>
      </c>
    </row>
    <row r="399" spans="1:14" ht="15.6">
      <c r="A399" s="37"/>
      <c r="B399" s="38" t="s">
        <v>11</v>
      </c>
      <c r="C399" s="39"/>
      <c r="D399" s="40"/>
      <c r="E399" s="39">
        <v>816851585.44000006</v>
      </c>
      <c r="F399" s="39"/>
      <c r="G399" s="39"/>
      <c r="H399" s="39">
        <v>48079822.499115758</v>
      </c>
      <c r="I399" s="39"/>
      <c r="J399" s="41"/>
      <c r="K399" s="39">
        <f>SUM(E399+H399)</f>
        <v>864931407.93911576</v>
      </c>
    </row>
    <row r="400" spans="1:14">
      <c r="A400" s="32">
        <v>4</v>
      </c>
      <c r="B400" s="33" t="s">
        <v>13</v>
      </c>
      <c r="C400" s="34">
        <v>21616500</v>
      </c>
      <c r="D400" s="34">
        <f>C400-E400</f>
        <v>0</v>
      </c>
      <c r="E400" s="34">
        <v>21616500</v>
      </c>
      <c r="F400" s="35">
        <v>0</v>
      </c>
      <c r="G400" s="35">
        <v>0</v>
      </c>
      <c r="H400" s="34">
        <v>0</v>
      </c>
      <c r="I400" s="34">
        <v>0</v>
      </c>
      <c r="J400" s="36">
        <f t="shared" si="49"/>
        <v>21616500</v>
      </c>
      <c r="K400" s="34">
        <f t="shared" si="50"/>
        <v>21616500</v>
      </c>
      <c r="N400" s="143">
        <f>SUM(N397:N399)</f>
        <v>2690738970.4738917</v>
      </c>
    </row>
    <row r="401" spans="1:11" ht="15.6">
      <c r="A401" s="37"/>
      <c r="B401" s="38" t="s">
        <v>11</v>
      </c>
      <c r="C401" s="39"/>
      <c r="D401" s="40"/>
      <c r="E401" s="39">
        <v>976985</v>
      </c>
      <c r="F401" s="42"/>
      <c r="G401" s="42"/>
      <c r="H401" s="39">
        <v>134330</v>
      </c>
      <c r="I401" s="39"/>
      <c r="J401" s="41"/>
      <c r="K401" s="39">
        <f>SUM(E401+H401)</f>
        <v>1111315</v>
      </c>
    </row>
    <row r="402" spans="1:11">
      <c r="A402" s="32">
        <v>5</v>
      </c>
      <c r="B402" s="33" t="s">
        <v>14</v>
      </c>
      <c r="C402" s="34">
        <v>0</v>
      </c>
      <c r="D402" s="34">
        <f>C402-E402</f>
        <v>0</v>
      </c>
      <c r="E402" s="34">
        <v>0</v>
      </c>
      <c r="F402" s="34">
        <v>0</v>
      </c>
      <c r="G402" s="34">
        <v>0</v>
      </c>
      <c r="H402" s="34">
        <v>0</v>
      </c>
      <c r="I402" s="34">
        <v>0</v>
      </c>
      <c r="J402" s="36">
        <f t="shared" si="49"/>
        <v>0</v>
      </c>
      <c r="K402" s="34">
        <f t="shared" si="50"/>
        <v>0</v>
      </c>
    </row>
    <row r="403" spans="1:11" ht="15.6">
      <c r="A403" s="32"/>
      <c r="B403" s="38" t="s">
        <v>11</v>
      </c>
      <c r="C403" s="34"/>
      <c r="D403" s="43"/>
      <c r="E403" s="39">
        <v>0</v>
      </c>
      <c r="F403" s="34"/>
      <c r="G403" s="34"/>
      <c r="H403" s="39"/>
      <c r="I403" s="34"/>
      <c r="J403" s="36"/>
      <c r="K403" s="34"/>
    </row>
    <row r="404" spans="1:11">
      <c r="A404" s="32">
        <v>6</v>
      </c>
      <c r="B404" s="33" t="s">
        <v>15</v>
      </c>
      <c r="C404" s="34">
        <v>0</v>
      </c>
      <c r="D404" s="34">
        <f>C404-E404</f>
        <v>0</v>
      </c>
      <c r="E404" s="34">
        <v>0</v>
      </c>
      <c r="F404" s="35">
        <v>0</v>
      </c>
      <c r="G404" s="35">
        <v>0</v>
      </c>
      <c r="H404" s="34">
        <v>0</v>
      </c>
      <c r="I404" s="34">
        <v>0</v>
      </c>
      <c r="J404" s="36">
        <f t="shared" si="49"/>
        <v>0</v>
      </c>
      <c r="K404" s="34">
        <f t="shared" si="50"/>
        <v>0</v>
      </c>
    </row>
    <row r="405" spans="1:11" ht="15.6">
      <c r="A405" s="44"/>
      <c r="B405" s="38"/>
      <c r="C405" s="34"/>
      <c r="D405" s="45"/>
      <c r="E405" s="34"/>
      <c r="F405" s="34"/>
      <c r="G405" s="34"/>
      <c r="H405" s="34"/>
      <c r="I405" s="34"/>
      <c r="J405" s="34"/>
      <c r="K405" s="34"/>
    </row>
    <row r="406" spans="1:11" ht="15.6">
      <c r="A406" s="188" t="s">
        <v>4</v>
      </c>
      <c r="B406" s="188"/>
      <c r="C406" s="20">
        <f t="shared" ref="C406:K406" si="51">+C395+C396+C398+C400+C402+C404</f>
        <v>11929191485.41</v>
      </c>
      <c r="D406" s="20">
        <f t="shared" si="51"/>
        <v>23423000</v>
      </c>
      <c r="E406" s="20">
        <f t="shared" si="51"/>
        <v>11905768485.41</v>
      </c>
      <c r="F406" s="20">
        <f>F395+F396+F398+F400+F402+F404</f>
        <v>0</v>
      </c>
      <c r="G406" s="20">
        <f>G395+G396+G398+G400+G402+G404</f>
        <v>0</v>
      </c>
      <c r="H406" s="20">
        <f>H395+H396+H398+H400+H402+H404</f>
        <v>3335244025</v>
      </c>
      <c r="I406" s="20">
        <f>I395+I396+I398+I400+I402+I404</f>
        <v>0</v>
      </c>
      <c r="J406" s="20">
        <f t="shared" si="51"/>
        <v>15264435510.41</v>
      </c>
      <c r="K406" s="20">
        <f t="shared" si="51"/>
        <v>15241012510.41</v>
      </c>
    </row>
    <row r="407" spans="1:11" ht="15.6">
      <c r="A407" s="188" t="s">
        <v>5</v>
      </c>
      <c r="B407" s="188"/>
      <c r="C407" s="20"/>
      <c r="D407" s="20"/>
      <c r="E407" s="20">
        <f>+E397+E399+E401+E403</f>
        <v>5669844829.6900005</v>
      </c>
      <c r="F407" s="20"/>
      <c r="G407" s="20"/>
      <c r="H407" s="20"/>
      <c r="I407" s="20"/>
      <c r="J407" s="20"/>
      <c r="K407" s="20">
        <f>+K397+K399+K401+K403</f>
        <v>8408797952.6630077</v>
      </c>
    </row>
    <row r="408" spans="1:11" ht="15.6">
      <c r="A408" s="188" t="s">
        <v>6</v>
      </c>
      <c r="B408" s="188"/>
      <c r="C408" s="21"/>
      <c r="D408" s="21"/>
      <c r="E408" s="21">
        <f>+E406-E407</f>
        <v>6235923655.7199993</v>
      </c>
      <c r="F408" s="21"/>
      <c r="G408" s="21"/>
      <c r="H408" s="21"/>
      <c r="I408" s="21"/>
      <c r="J408" s="21"/>
      <c r="K408" s="21">
        <f>+K406-K407</f>
        <v>6832214557.7469921</v>
      </c>
    </row>
    <row r="412" spans="1:11" ht="15.6">
      <c r="A412" s="191" t="s">
        <v>0</v>
      </c>
      <c r="B412" s="191"/>
      <c r="C412" s="191"/>
      <c r="D412" s="191"/>
      <c r="E412" s="191"/>
      <c r="F412" s="191"/>
      <c r="G412" s="191"/>
      <c r="H412" s="191"/>
      <c r="I412" s="191"/>
      <c r="J412" s="191"/>
      <c r="K412" s="191"/>
    </row>
    <row r="413" spans="1:11" ht="15.6">
      <c r="A413" s="191" t="s">
        <v>57</v>
      </c>
      <c r="B413" s="191"/>
      <c r="C413" s="191"/>
      <c r="D413" s="191"/>
      <c r="E413" s="191"/>
      <c r="F413" s="191"/>
      <c r="G413" s="191"/>
      <c r="H413" s="191"/>
      <c r="I413" s="191"/>
      <c r="J413" s="191"/>
      <c r="K413" s="191"/>
    </row>
    <row r="414" spans="1:11" ht="15.6">
      <c r="A414" s="191" t="s">
        <v>33</v>
      </c>
      <c r="B414" s="191"/>
      <c r="C414" s="191"/>
      <c r="D414" s="191"/>
      <c r="E414" s="191"/>
      <c r="F414" s="191"/>
      <c r="G414" s="191"/>
      <c r="H414" s="191"/>
      <c r="I414" s="191"/>
      <c r="J414" s="191"/>
      <c r="K414" s="191"/>
    </row>
    <row r="415" spans="1:11" ht="15.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2"/>
    </row>
    <row r="416" spans="1:11" ht="46.8">
      <c r="A416" s="186" t="s">
        <v>2</v>
      </c>
      <c r="B416" s="186" t="s">
        <v>7</v>
      </c>
      <c r="C416" s="3" t="s">
        <v>16</v>
      </c>
      <c r="D416" s="3" t="s">
        <v>18</v>
      </c>
      <c r="E416" s="3" t="s">
        <v>20</v>
      </c>
      <c r="F416" s="3" t="s">
        <v>22</v>
      </c>
      <c r="G416" s="3" t="s">
        <v>24</v>
      </c>
      <c r="H416" s="3" t="s">
        <v>26</v>
      </c>
      <c r="I416" s="3" t="s">
        <v>28</v>
      </c>
      <c r="J416" s="3" t="s">
        <v>16</v>
      </c>
      <c r="K416" s="3" t="s">
        <v>31</v>
      </c>
    </row>
    <row r="417" spans="1:14" ht="15.6">
      <c r="A417" s="187"/>
      <c r="B417" s="187"/>
      <c r="C417" s="4">
        <v>2019</v>
      </c>
      <c r="D417" s="4">
        <f>+C417</f>
        <v>2019</v>
      </c>
      <c r="E417" s="4">
        <f>+D417</f>
        <v>2019</v>
      </c>
      <c r="F417" s="4">
        <v>2020</v>
      </c>
      <c r="G417" s="4">
        <f>+F417</f>
        <v>2020</v>
      </c>
      <c r="H417" s="4">
        <f>+G417</f>
        <v>2020</v>
      </c>
      <c r="I417" s="4">
        <f>+H417</f>
        <v>2020</v>
      </c>
      <c r="J417" s="4">
        <f>+I417</f>
        <v>2020</v>
      </c>
      <c r="K417" s="4">
        <f>+J417</f>
        <v>2020</v>
      </c>
    </row>
    <row r="418" spans="1:14" ht="15.6">
      <c r="A418" s="23" t="s">
        <v>3</v>
      </c>
      <c r="B418" s="23" t="s">
        <v>8</v>
      </c>
      <c r="C418" s="23" t="s">
        <v>17</v>
      </c>
      <c r="D418" s="23" t="s">
        <v>19</v>
      </c>
      <c r="E418" s="23" t="s">
        <v>21</v>
      </c>
      <c r="F418" s="23" t="s">
        <v>23</v>
      </c>
      <c r="G418" s="23" t="s">
        <v>25</v>
      </c>
      <c r="H418" s="23" t="s">
        <v>27</v>
      </c>
      <c r="I418" s="23" t="s">
        <v>29</v>
      </c>
      <c r="J418" s="23" t="s">
        <v>30</v>
      </c>
      <c r="K418" s="23" t="s">
        <v>32</v>
      </c>
    </row>
    <row r="419" spans="1:14">
      <c r="A419" s="6">
        <v>1</v>
      </c>
      <c r="B419" s="7" t="s">
        <v>9</v>
      </c>
      <c r="C419" s="8">
        <v>17500000</v>
      </c>
      <c r="D419" s="8">
        <v>0</v>
      </c>
      <c r="E419" s="8">
        <v>17500000</v>
      </c>
      <c r="F419" s="9">
        <v>0</v>
      </c>
      <c r="G419" s="9">
        <v>0</v>
      </c>
      <c r="H419" s="8">
        <v>0</v>
      </c>
      <c r="I419" s="8">
        <v>0</v>
      </c>
      <c r="J419" s="10">
        <f t="shared" ref="J419:J428" si="52">C419+F419-G419+H419-I419</f>
        <v>17500000</v>
      </c>
      <c r="K419" s="8">
        <f t="shared" ref="K419:K428" si="53">E419+H419-I419</f>
        <v>17500000</v>
      </c>
    </row>
    <row r="420" spans="1:14">
      <c r="A420" s="6">
        <v>2</v>
      </c>
      <c r="B420" s="7" t="s">
        <v>10</v>
      </c>
      <c r="C420" s="8">
        <v>1732665600</v>
      </c>
      <c r="D420" s="8">
        <v>27873750</v>
      </c>
      <c r="E420" s="8">
        <v>1704791850</v>
      </c>
      <c r="F420" s="8">
        <v>0</v>
      </c>
      <c r="G420" s="8">
        <v>0</v>
      </c>
      <c r="H420" s="8">
        <v>175959025</v>
      </c>
      <c r="I420" s="8">
        <v>0</v>
      </c>
      <c r="J420" s="10">
        <f t="shared" si="52"/>
        <v>1908624625</v>
      </c>
      <c r="K420" s="8">
        <f t="shared" si="53"/>
        <v>1880750875</v>
      </c>
      <c r="M420" s="29" t="s">
        <v>96</v>
      </c>
      <c r="N420" s="138">
        <v>64299855</v>
      </c>
    </row>
    <row r="421" spans="1:14" ht="15.6">
      <c r="A421" s="11"/>
      <c r="B421" s="12" t="s">
        <v>11</v>
      </c>
      <c r="C421" s="13"/>
      <c r="D421" s="14"/>
      <c r="E421" s="14">
        <v>1589469457.1400001</v>
      </c>
      <c r="F421" s="13"/>
      <c r="G421" s="13"/>
      <c r="H421" s="13">
        <v>239115270.00299901</v>
      </c>
      <c r="I421" s="13"/>
      <c r="J421" s="15"/>
      <c r="K421" s="13">
        <f>SUM(E421+H421-J421)</f>
        <v>1828584727.1429992</v>
      </c>
      <c r="M421" s="29" t="s">
        <v>97</v>
      </c>
      <c r="N421" s="138">
        <v>174815415.00299901</v>
      </c>
    </row>
    <row r="422" spans="1:14">
      <c r="A422" s="6">
        <v>3</v>
      </c>
      <c r="B422" s="7" t="s">
        <v>12</v>
      </c>
      <c r="C422" s="8">
        <v>1964740864</v>
      </c>
      <c r="D422" s="8">
        <v>0</v>
      </c>
      <c r="E422" s="8">
        <v>1964740864</v>
      </c>
      <c r="F422" s="8">
        <v>0</v>
      </c>
      <c r="G422" s="8">
        <v>0</v>
      </c>
      <c r="H422" s="8">
        <v>0</v>
      </c>
      <c r="I422" s="8">
        <v>0</v>
      </c>
      <c r="J422" s="10">
        <f t="shared" si="52"/>
        <v>1964740864</v>
      </c>
      <c r="K422" s="8">
        <f>E422+H422-I422</f>
        <v>1964740864</v>
      </c>
      <c r="N422" s="138"/>
    </row>
    <row r="423" spans="1:14" ht="15.6">
      <c r="A423" s="11"/>
      <c r="B423" s="12" t="s">
        <v>11</v>
      </c>
      <c r="C423" s="13"/>
      <c r="D423" s="14"/>
      <c r="E423" s="14">
        <v>459641633.06</v>
      </c>
      <c r="F423" s="13"/>
      <c r="G423" s="13"/>
      <c r="H423" s="13">
        <v>39294817.280000001</v>
      </c>
      <c r="I423" s="13"/>
      <c r="J423" s="15"/>
      <c r="K423" s="13">
        <f>SUM(E423+H423-J423)</f>
        <v>498936450.34000003</v>
      </c>
      <c r="N423" s="138">
        <f>SUM(N420:N422)</f>
        <v>239115270.00299901</v>
      </c>
    </row>
    <row r="424" spans="1:14">
      <c r="A424" s="6">
        <v>4</v>
      </c>
      <c r="B424" s="7" t="s">
        <v>13</v>
      </c>
      <c r="C424" s="8">
        <v>0</v>
      </c>
      <c r="D424" s="8">
        <v>0</v>
      </c>
      <c r="E424" s="8">
        <v>0</v>
      </c>
      <c r="F424" s="9">
        <v>0</v>
      </c>
      <c r="G424" s="9">
        <v>0</v>
      </c>
      <c r="H424" s="8">
        <v>0</v>
      </c>
      <c r="I424" s="8">
        <v>0</v>
      </c>
      <c r="J424" s="10">
        <f t="shared" si="52"/>
        <v>0</v>
      </c>
      <c r="K424" s="8">
        <f t="shared" si="53"/>
        <v>0</v>
      </c>
    </row>
    <row r="425" spans="1:14" ht="15.6">
      <c r="A425" s="11"/>
      <c r="B425" s="12" t="s">
        <v>11</v>
      </c>
      <c r="C425" s="13"/>
      <c r="D425" s="14"/>
      <c r="E425" s="8">
        <v>0</v>
      </c>
      <c r="F425" s="16"/>
      <c r="G425" s="16"/>
      <c r="H425" s="13"/>
      <c r="I425" s="13"/>
      <c r="J425" s="15"/>
      <c r="K425" s="13"/>
    </row>
    <row r="426" spans="1:14">
      <c r="A426" s="6">
        <v>5</v>
      </c>
      <c r="B426" s="7" t="s">
        <v>14</v>
      </c>
      <c r="C426" s="8">
        <v>0</v>
      </c>
      <c r="D426" s="8">
        <v>0</v>
      </c>
      <c r="E426" s="8">
        <v>0</v>
      </c>
      <c r="F426" s="8">
        <v>0</v>
      </c>
      <c r="G426" s="8">
        <v>0</v>
      </c>
      <c r="H426" s="8">
        <v>0</v>
      </c>
      <c r="I426" s="8">
        <v>0</v>
      </c>
      <c r="J426" s="10">
        <f t="shared" si="52"/>
        <v>0</v>
      </c>
      <c r="K426" s="8">
        <f t="shared" si="53"/>
        <v>0</v>
      </c>
    </row>
    <row r="427" spans="1:14" ht="15.6">
      <c r="A427" s="6"/>
      <c r="B427" s="12" t="s">
        <v>11</v>
      </c>
      <c r="C427" s="8"/>
      <c r="D427" s="17"/>
      <c r="E427" s="8">
        <v>0</v>
      </c>
      <c r="F427" s="8"/>
      <c r="G427" s="8"/>
      <c r="H427" s="13"/>
      <c r="I427" s="8"/>
      <c r="J427" s="10"/>
      <c r="K427" s="8"/>
    </row>
    <row r="428" spans="1:14">
      <c r="A428" s="6">
        <v>6</v>
      </c>
      <c r="B428" s="7" t="s">
        <v>15</v>
      </c>
      <c r="C428" s="8">
        <v>0</v>
      </c>
      <c r="D428" s="8">
        <v>0</v>
      </c>
      <c r="E428" s="8">
        <v>0</v>
      </c>
      <c r="F428" s="9">
        <v>0</v>
      </c>
      <c r="G428" s="9">
        <v>0</v>
      </c>
      <c r="H428" s="8">
        <v>0</v>
      </c>
      <c r="I428" s="8">
        <v>0</v>
      </c>
      <c r="J428" s="10">
        <f t="shared" si="52"/>
        <v>0</v>
      </c>
      <c r="K428" s="8">
        <f t="shared" si="53"/>
        <v>0</v>
      </c>
    </row>
    <row r="429" spans="1:14" ht="15.6">
      <c r="A429" s="18"/>
      <c r="B429" s="12"/>
      <c r="C429" s="8"/>
      <c r="D429" s="19"/>
      <c r="E429" s="8"/>
      <c r="F429" s="8"/>
      <c r="G429" s="8"/>
      <c r="H429" s="8"/>
      <c r="I429" s="8"/>
      <c r="J429" s="8"/>
      <c r="K429" s="8"/>
    </row>
    <row r="430" spans="1:14" ht="15.6">
      <c r="A430" s="188" t="s">
        <v>4</v>
      </c>
      <c r="B430" s="188"/>
      <c r="C430" s="20">
        <f t="shared" ref="C430:K430" si="54">+C419+C420+C422+C424+C426+C428</f>
        <v>3714906464</v>
      </c>
      <c r="D430" s="20">
        <f>+D419+D420+D422+D424+D426+D428</f>
        <v>27873750</v>
      </c>
      <c r="E430" s="20">
        <f>+E419+E420+E422+E424+E426+E428</f>
        <v>3687032714</v>
      </c>
      <c r="F430" s="20">
        <f t="shared" si="54"/>
        <v>0</v>
      </c>
      <c r="G430" s="20">
        <f t="shared" si="54"/>
        <v>0</v>
      </c>
      <c r="H430" s="20">
        <f t="shared" si="54"/>
        <v>175959025</v>
      </c>
      <c r="I430" s="20">
        <f t="shared" si="54"/>
        <v>0</v>
      </c>
      <c r="J430" s="20">
        <f t="shared" si="54"/>
        <v>3890865489</v>
      </c>
      <c r="K430" s="20">
        <f t="shared" si="54"/>
        <v>3862991739</v>
      </c>
    </row>
    <row r="431" spans="1:14" ht="15.6">
      <c r="A431" s="188" t="s">
        <v>5</v>
      </c>
      <c r="B431" s="188"/>
      <c r="C431" s="20"/>
      <c r="D431" s="20"/>
      <c r="E431" s="20">
        <f>+E421+E423+E425+E427</f>
        <v>2049111090.2</v>
      </c>
      <c r="F431" s="20"/>
      <c r="G431" s="20"/>
      <c r="H431" s="20"/>
      <c r="I431" s="20"/>
      <c r="J431" s="20"/>
      <c r="K431" s="20">
        <f>+K421+K423+K425+K427</f>
        <v>2327521177.4829993</v>
      </c>
    </row>
    <row r="432" spans="1:14" ht="15.6">
      <c r="A432" s="188" t="s">
        <v>6</v>
      </c>
      <c r="B432" s="188"/>
      <c r="C432" s="21"/>
      <c r="D432" s="21"/>
      <c r="E432" s="21">
        <f>+E430-E431</f>
        <v>1637921623.8</v>
      </c>
      <c r="F432" s="21"/>
      <c r="G432" s="21"/>
      <c r="H432" s="21"/>
      <c r="I432" s="21"/>
      <c r="J432" s="21"/>
      <c r="K432" s="21">
        <f>+K430-K431</f>
        <v>1535470561.5170007</v>
      </c>
    </row>
    <row r="436" spans="1:14" ht="15.6">
      <c r="A436" s="191" t="s">
        <v>0</v>
      </c>
      <c r="B436" s="191"/>
      <c r="C436" s="191"/>
      <c r="D436" s="191"/>
      <c r="E436" s="191"/>
      <c r="F436" s="191"/>
      <c r="G436" s="191"/>
      <c r="H436" s="191"/>
      <c r="I436" s="191"/>
      <c r="J436" s="191"/>
      <c r="K436" s="191"/>
    </row>
    <row r="437" spans="1:14" ht="15.6">
      <c r="A437" s="191" t="s">
        <v>58</v>
      </c>
      <c r="B437" s="191"/>
      <c r="C437" s="191"/>
      <c r="D437" s="191"/>
      <c r="E437" s="191"/>
      <c r="F437" s="191"/>
      <c r="G437" s="191"/>
      <c r="H437" s="191"/>
      <c r="I437" s="191"/>
      <c r="J437" s="191"/>
      <c r="K437" s="191"/>
    </row>
    <row r="438" spans="1:14" ht="15.6">
      <c r="A438" s="191" t="str">
        <f>'[10]Form Tanah'!$A$3</f>
        <v>PER 31 DESEMBER 2020</v>
      </c>
      <c r="B438" s="191"/>
      <c r="C438" s="191"/>
      <c r="D438" s="191"/>
      <c r="E438" s="191"/>
      <c r="F438" s="191"/>
      <c r="G438" s="191"/>
      <c r="H438" s="191"/>
      <c r="I438" s="191"/>
      <c r="J438" s="191"/>
      <c r="K438" s="191"/>
    </row>
    <row r="439" spans="1:14" ht="15.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2"/>
    </row>
    <row r="440" spans="1:14" ht="46.8">
      <c r="A440" s="186" t="s">
        <v>2</v>
      </c>
      <c r="B440" s="186" t="s">
        <v>7</v>
      </c>
      <c r="C440" s="3" t="s">
        <v>16</v>
      </c>
      <c r="D440" s="3" t="s">
        <v>18</v>
      </c>
      <c r="E440" s="3" t="s">
        <v>20</v>
      </c>
      <c r="F440" s="3" t="s">
        <v>22</v>
      </c>
      <c r="G440" s="3" t="s">
        <v>24</v>
      </c>
      <c r="H440" s="3" t="s">
        <v>26</v>
      </c>
      <c r="I440" s="3" t="s">
        <v>28</v>
      </c>
      <c r="J440" s="3" t="s">
        <v>16</v>
      </c>
      <c r="K440" s="3" t="s">
        <v>31</v>
      </c>
    </row>
    <row r="441" spans="1:14" ht="15.6">
      <c r="A441" s="187"/>
      <c r="B441" s="187"/>
      <c r="C441" s="4">
        <v>2019</v>
      </c>
      <c r="D441" s="4">
        <f>+C441</f>
        <v>2019</v>
      </c>
      <c r="E441" s="4">
        <f>+D441</f>
        <v>2019</v>
      </c>
      <c r="F441" s="4">
        <v>2020</v>
      </c>
      <c r="G441" s="4">
        <f>+F441</f>
        <v>2020</v>
      </c>
      <c r="H441" s="4">
        <f>+G441</f>
        <v>2020</v>
      </c>
      <c r="I441" s="4">
        <f>+H441</f>
        <v>2020</v>
      </c>
      <c r="J441" s="4">
        <f>+I441</f>
        <v>2020</v>
      </c>
      <c r="K441" s="4">
        <f>+J441</f>
        <v>2020</v>
      </c>
    </row>
    <row r="442" spans="1:14" ht="15.6">
      <c r="A442" s="23" t="s">
        <v>3</v>
      </c>
      <c r="B442" s="23" t="s">
        <v>8</v>
      </c>
      <c r="C442" s="23" t="s">
        <v>17</v>
      </c>
      <c r="D442" s="23" t="s">
        <v>19</v>
      </c>
      <c r="E442" s="23" t="s">
        <v>21</v>
      </c>
      <c r="F442" s="23" t="s">
        <v>23</v>
      </c>
      <c r="G442" s="23" t="s">
        <v>25</v>
      </c>
      <c r="H442" s="23" t="s">
        <v>27</v>
      </c>
      <c r="I442" s="23" t="s">
        <v>29</v>
      </c>
      <c r="J442" s="23" t="s">
        <v>30</v>
      </c>
      <c r="K442" s="23" t="s">
        <v>32</v>
      </c>
    </row>
    <row r="443" spans="1:14">
      <c r="A443" s="6">
        <v>1</v>
      </c>
      <c r="B443" s="7" t="s">
        <v>9</v>
      </c>
      <c r="C443" s="8">
        <v>354240000</v>
      </c>
      <c r="D443" s="8">
        <v>0</v>
      </c>
      <c r="E443" s="8">
        <v>354240000</v>
      </c>
      <c r="F443" s="9">
        <v>0</v>
      </c>
      <c r="G443" s="9">
        <v>0</v>
      </c>
      <c r="H443" s="8">
        <v>0</v>
      </c>
      <c r="I443" s="8">
        <v>0</v>
      </c>
      <c r="J443" s="10">
        <f t="shared" ref="J443:J452" si="55">C443+F443-G443+H443-I443</f>
        <v>354240000</v>
      </c>
      <c r="K443" s="8">
        <f t="shared" ref="K443:K452" si="56">E443+H443-I443</f>
        <v>354240000</v>
      </c>
    </row>
    <row r="444" spans="1:14">
      <c r="A444" s="6">
        <v>2</v>
      </c>
      <c r="B444" s="7" t="s">
        <v>10</v>
      </c>
      <c r="C444" s="8">
        <v>2956249316</v>
      </c>
      <c r="D444" s="8">
        <v>2843000</v>
      </c>
      <c r="E444" s="8">
        <v>2953406316</v>
      </c>
      <c r="F444" s="8">
        <v>0</v>
      </c>
      <c r="G444" s="8">
        <v>1413000</v>
      </c>
      <c r="H444" s="8">
        <v>502359925</v>
      </c>
      <c r="I444" s="8">
        <v>439606600</v>
      </c>
      <c r="J444" s="10">
        <f t="shared" si="55"/>
        <v>3017589641</v>
      </c>
      <c r="K444" s="8">
        <f t="shared" si="56"/>
        <v>3016159641</v>
      </c>
      <c r="M444" s="138"/>
    </row>
    <row r="445" spans="1:14" ht="15.6">
      <c r="A445" s="11"/>
      <c r="B445" s="12" t="s">
        <v>11</v>
      </c>
      <c r="C445" s="13"/>
      <c r="D445" s="14"/>
      <c r="E445" s="13">
        <v>2332744449.333333</v>
      </c>
      <c r="F445" s="13"/>
      <c r="G445" s="13"/>
      <c r="H445" s="13">
        <v>341986911.66653401</v>
      </c>
      <c r="I445" s="13">
        <v>234309600</v>
      </c>
      <c r="J445" s="15"/>
      <c r="K445" s="13">
        <f>SUM(E445+H445-I445)</f>
        <v>2440421760.999867</v>
      </c>
      <c r="M445" s="29" t="s">
        <v>96</v>
      </c>
      <c r="N445" s="138">
        <v>284103496.66666663</v>
      </c>
    </row>
    <row r="446" spans="1:14">
      <c r="A446" s="6">
        <v>3</v>
      </c>
      <c r="B446" s="7" t="s">
        <v>12</v>
      </c>
      <c r="C446" s="8">
        <v>2378393966</v>
      </c>
      <c r="D446" s="8">
        <v>0</v>
      </c>
      <c r="E446" s="8">
        <v>2378393966</v>
      </c>
      <c r="F446" s="8">
        <v>0</v>
      </c>
      <c r="G446" s="8">
        <v>0</v>
      </c>
      <c r="H446" s="8">
        <v>294500900</v>
      </c>
      <c r="I446" s="8">
        <v>0</v>
      </c>
      <c r="J446" s="10">
        <f t="shared" si="55"/>
        <v>2672894866</v>
      </c>
      <c r="K446" s="8">
        <f t="shared" si="56"/>
        <v>2672894866</v>
      </c>
      <c r="M446" s="29" t="s">
        <v>97</v>
      </c>
      <c r="N446" s="138">
        <v>57883414.999867402</v>
      </c>
    </row>
    <row r="447" spans="1:14" ht="15.6">
      <c r="A447" s="11"/>
      <c r="B447" s="12" t="s">
        <v>11</v>
      </c>
      <c r="C447" s="13"/>
      <c r="D447" s="14"/>
      <c r="E447" s="13">
        <v>243428404.43000001</v>
      </c>
      <c r="F447" s="13"/>
      <c r="G447" s="13"/>
      <c r="H447" s="13">
        <v>50349869.933796898</v>
      </c>
      <c r="I447" s="13"/>
      <c r="J447" s="15"/>
      <c r="K447" s="13">
        <f>SUM(E447+H447-J447)</f>
        <v>293778274.36379689</v>
      </c>
      <c r="N447" s="138">
        <f>SUM(N445:N446)</f>
        <v>341986911.66653401</v>
      </c>
    </row>
    <row r="448" spans="1:14">
      <c r="A448" s="6">
        <v>4</v>
      </c>
      <c r="B448" s="7" t="s">
        <v>13</v>
      </c>
      <c r="C448" s="8">
        <v>114503900</v>
      </c>
      <c r="D448" s="8">
        <v>0</v>
      </c>
      <c r="E448" s="8">
        <v>114503900</v>
      </c>
      <c r="F448" s="9">
        <v>0</v>
      </c>
      <c r="G448" s="9">
        <v>0</v>
      </c>
      <c r="H448" s="8">
        <v>0</v>
      </c>
      <c r="I448" s="8">
        <v>0</v>
      </c>
      <c r="J448" s="10">
        <f t="shared" si="55"/>
        <v>114503900</v>
      </c>
      <c r="K448" s="8">
        <f t="shared" si="56"/>
        <v>114503900</v>
      </c>
    </row>
    <row r="449" spans="1:11" ht="15.6">
      <c r="A449" s="11"/>
      <c r="B449" s="12" t="s">
        <v>11</v>
      </c>
      <c r="C449" s="13"/>
      <c r="D449" s="14"/>
      <c r="E449" s="13">
        <v>39979609</v>
      </c>
      <c r="F449" s="16"/>
      <c r="G449" s="16"/>
      <c r="H449" s="13">
        <v>9816158</v>
      </c>
      <c r="I449" s="13"/>
      <c r="J449" s="15"/>
      <c r="K449" s="13">
        <f>SUM(E449+H449-J449)</f>
        <v>49795767</v>
      </c>
    </row>
    <row r="450" spans="1:11">
      <c r="A450" s="6">
        <v>5</v>
      </c>
      <c r="B450" s="7" t="s">
        <v>14</v>
      </c>
      <c r="C450" s="8">
        <v>22200000</v>
      </c>
      <c r="D450" s="8">
        <v>0</v>
      </c>
      <c r="E450" s="8">
        <v>22200000</v>
      </c>
      <c r="F450" s="8">
        <v>0</v>
      </c>
      <c r="G450" s="8">
        <v>0</v>
      </c>
      <c r="H450" s="8">
        <v>0</v>
      </c>
      <c r="I450" s="8">
        <v>0</v>
      </c>
      <c r="J450" s="10">
        <f t="shared" si="55"/>
        <v>22200000</v>
      </c>
      <c r="K450" s="8">
        <f t="shared" si="56"/>
        <v>22200000</v>
      </c>
    </row>
    <row r="451" spans="1:11" ht="15.6">
      <c r="A451" s="6"/>
      <c r="B451" s="12" t="s">
        <v>11</v>
      </c>
      <c r="C451" s="8"/>
      <c r="D451" s="17"/>
      <c r="E451" s="13">
        <v>22200000</v>
      </c>
      <c r="F451" s="8"/>
      <c r="G451" s="8"/>
      <c r="H451" s="13"/>
      <c r="I451" s="8"/>
      <c r="J451" s="10"/>
      <c r="K451" s="8">
        <v>22200000</v>
      </c>
    </row>
    <row r="452" spans="1:11">
      <c r="A452" s="6">
        <v>6</v>
      </c>
      <c r="B452" s="7" t="s">
        <v>15</v>
      </c>
      <c r="C452" s="8">
        <v>0</v>
      </c>
      <c r="D452" s="8">
        <v>0</v>
      </c>
      <c r="E452" s="8">
        <v>0</v>
      </c>
      <c r="F452" s="9">
        <v>0</v>
      </c>
      <c r="G452" s="9">
        <v>0</v>
      </c>
      <c r="H452" s="8">
        <v>0</v>
      </c>
      <c r="I452" s="8">
        <v>0</v>
      </c>
      <c r="J452" s="10">
        <f t="shared" si="55"/>
        <v>0</v>
      </c>
      <c r="K452" s="8">
        <f t="shared" si="56"/>
        <v>0</v>
      </c>
    </row>
    <row r="453" spans="1:11" ht="15.6">
      <c r="A453" s="18"/>
      <c r="B453" s="12"/>
      <c r="C453" s="8"/>
      <c r="D453" s="19"/>
      <c r="E453" s="8"/>
      <c r="F453" s="8"/>
      <c r="G453" s="8"/>
      <c r="H453" s="8"/>
      <c r="I453" s="8"/>
      <c r="J453" s="8"/>
      <c r="K453" s="8"/>
    </row>
    <row r="454" spans="1:11" ht="15.6">
      <c r="A454" s="188" t="s">
        <v>4</v>
      </c>
      <c r="B454" s="188"/>
      <c r="C454" s="20">
        <f t="shared" ref="C454:K454" si="57">+C443+C444+C446+C448+C450+C452</f>
        <v>5825587182</v>
      </c>
      <c r="D454" s="20">
        <f t="shared" si="57"/>
        <v>2843000</v>
      </c>
      <c r="E454" s="20">
        <f t="shared" si="57"/>
        <v>5822744182</v>
      </c>
      <c r="F454" s="20">
        <f t="shared" si="57"/>
        <v>0</v>
      </c>
      <c r="G454" s="20">
        <f t="shared" si="57"/>
        <v>1413000</v>
      </c>
      <c r="H454" s="20">
        <f t="shared" si="57"/>
        <v>796860825</v>
      </c>
      <c r="I454" s="20">
        <f t="shared" si="57"/>
        <v>439606600</v>
      </c>
      <c r="J454" s="20">
        <f t="shared" si="57"/>
        <v>6181428407</v>
      </c>
      <c r="K454" s="20">
        <f t="shared" si="57"/>
        <v>6179998407</v>
      </c>
    </row>
    <row r="455" spans="1:11" ht="15.6">
      <c r="A455" s="188" t="s">
        <v>5</v>
      </c>
      <c r="B455" s="188"/>
      <c r="C455" s="20"/>
      <c r="D455" s="20"/>
      <c r="E455" s="20">
        <f>+E445+E447+E449+E451</f>
        <v>2638352462.7633328</v>
      </c>
      <c r="F455" s="20"/>
      <c r="G455" s="20"/>
      <c r="H455" s="20"/>
      <c r="I455" s="20"/>
      <c r="J455" s="20"/>
      <c r="K455" s="20">
        <f>+K445+K447+K449+K451</f>
        <v>2806195802.3636637</v>
      </c>
    </row>
    <row r="456" spans="1:11" ht="15.6">
      <c r="A456" s="188" t="s">
        <v>6</v>
      </c>
      <c r="B456" s="188"/>
      <c r="C456" s="21"/>
      <c r="D456" s="21"/>
      <c r="E456" s="21">
        <f>+E454-E455</f>
        <v>3184391719.2366672</v>
      </c>
      <c r="F456" s="21"/>
      <c r="G456" s="21"/>
      <c r="H456" s="21"/>
      <c r="I456" s="21"/>
      <c r="J456" s="21"/>
      <c r="K456" s="21">
        <f>+K454-K455</f>
        <v>3373802604.6363363</v>
      </c>
    </row>
    <row r="460" spans="1:11" ht="15.6">
      <c r="A460" s="189" t="s">
        <v>0</v>
      </c>
      <c r="B460" s="189"/>
      <c r="C460" s="189"/>
      <c r="D460" s="189"/>
      <c r="E460" s="189"/>
      <c r="F460" s="189"/>
      <c r="G460" s="189"/>
      <c r="H460" s="189"/>
      <c r="I460" s="189"/>
      <c r="J460" s="189"/>
      <c r="K460" s="189"/>
    </row>
    <row r="461" spans="1:11" ht="15.6">
      <c r="A461" s="189" t="s">
        <v>59</v>
      </c>
      <c r="B461" s="189"/>
      <c r="C461" s="189"/>
      <c r="D461" s="189"/>
      <c r="E461" s="189"/>
      <c r="F461" s="189"/>
      <c r="G461" s="189"/>
      <c r="H461" s="189"/>
      <c r="I461" s="189"/>
      <c r="J461" s="189"/>
      <c r="K461" s="189"/>
    </row>
    <row r="462" spans="1:11" ht="15.6">
      <c r="A462" s="189" t="str">
        <f>'[11]Form Tanah'!$A$3</f>
        <v>PER 31 DESEMBER 2020</v>
      </c>
      <c r="B462" s="189"/>
      <c r="C462" s="189"/>
      <c r="D462" s="189"/>
      <c r="E462" s="189"/>
      <c r="F462" s="189"/>
      <c r="G462" s="189"/>
      <c r="H462" s="189"/>
      <c r="I462" s="189"/>
      <c r="J462" s="189"/>
      <c r="K462" s="189"/>
    </row>
    <row r="463" spans="1:11" ht="15.6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1"/>
    </row>
    <row r="464" spans="1:11" ht="46.8">
      <c r="A464" s="186" t="s">
        <v>2</v>
      </c>
      <c r="B464" s="186" t="s">
        <v>7</v>
      </c>
      <c r="C464" s="3" t="s">
        <v>16</v>
      </c>
      <c r="D464" s="3" t="s">
        <v>18</v>
      </c>
      <c r="E464" s="3" t="s">
        <v>20</v>
      </c>
      <c r="F464" s="3" t="s">
        <v>22</v>
      </c>
      <c r="G464" s="3" t="s">
        <v>24</v>
      </c>
      <c r="H464" s="3" t="s">
        <v>26</v>
      </c>
      <c r="I464" s="3" t="s">
        <v>28</v>
      </c>
      <c r="J464" s="3" t="s">
        <v>16</v>
      </c>
      <c r="K464" s="3" t="s">
        <v>31</v>
      </c>
    </row>
    <row r="465" spans="1:14" ht="15.6">
      <c r="A465" s="187"/>
      <c r="B465" s="187"/>
      <c r="C465" s="4">
        <v>2019</v>
      </c>
      <c r="D465" s="4">
        <f>+C465</f>
        <v>2019</v>
      </c>
      <c r="E465" s="4">
        <f>+D465</f>
        <v>2019</v>
      </c>
      <c r="F465" s="4">
        <v>2020</v>
      </c>
      <c r="G465" s="4">
        <v>2020</v>
      </c>
      <c r="H465" s="4">
        <v>2020</v>
      </c>
      <c r="I465" s="4">
        <v>2020</v>
      </c>
      <c r="J465" s="4">
        <v>2020</v>
      </c>
      <c r="K465" s="4">
        <v>2020</v>
      </c>
    </row>
    <row r="466" spans="1:14" ht="15.6">
      <c r="A466" s="23" t="s">
        <v>3</v>
      </c>
      <c r="B466" s="23" t="s">
        <v>8</v>
      </c>
      <c r="C466" s="23" t="s">
        <v>17</v>
      </c>
      <c r="D466" s="23" t="s">
        <v>19</v>
      </c>
      <c r="E466" s="23" t="s">
        <v>21</v>
      </c>
      <c r="F466" s="23" t="s">
        <v>23</v>
      </c>
      <c r="G466" s="23" t="s">
        <v>25</v>
      </c>
      <c r="H466" s="23" t="s">
        <v>27</v>
      </c>
      <c r="I466" s="23" t="s">
        <v>29</v>
      </c>
      <c r="J466" s="23" t="s">
        <v>30</v>
      </c>
      <c r="K466" s="23" t="s">
        <v>32</v>
      </c>
    </row>
    <row r="467" spans="1:14">
      <c r="A467" s="32">
        <v>1</v>
      </c>
      <c r="B467" s="33" t="s">
        <v>9</v>
      </c>
      <c r="C467" s="34">
        <v>167040000</v>
      </c>
      <c r="D467" s="34">
        <f>C467-E467</f>
        <v>0</v>
      </c>
      <c r="E467" s="34">
        <v>167040000</v>
      </c>
      <c r="F467" s="35">
        <v>0</v>
      </c>
      <c r="G467" s="35">
        <v>0</v>
      </c>
      <c r="H467" s="34">
        <v>0</v>
      </c>
      <c r="I467" s="34">
        <v>0</v>
      </c>
      <c r="J467" s="36">
        <f t="shared" ref="J467:J474" si="58">C467+F467-G467+H467-I467</f>
        <v>167040000</v>
      </c>
      <c r="K467" s="34">
        <f t="shared" ref="K467:K476" si="59">E467+H467-I467</f>
        <v>167040000</v>
      </c>
    </row>
    <row r="468" spans="1:14">
      <c r="A468" s="32">
        <v>2</v>
      </c>
      <c r="B468" s="33" t="s">
        <v>10</v>
      </c>
      <c r="C468" s="34">
        <v>2211116234</v>
      </c>
      <c r="D468" s="34">
        <f>C468-E468</f>
        <v>8410000</v>
      </c>
      <c r="E468" s="34">
        <v>2202706234</v>
      </c>
      <c r="F468" s="34">
        <v>600000</v>
      </c>
      <c r="G468" s="34">
        <v>0</v>
      </c>
      <c r="H468" s="34">
        <v>812320625</v>
      </c>
      <c r="I468" s="34">
        <v>0</v>
      </c>
      <c r="J468" s="36">
        <f t="shared" si="58"/>
        <v>3024036859</v>
      </c>
      <c r="K468" s="34">
        <f t="shared" si="59"/>
        <v>3015026859</v>
      </c>
    </row>
    <row r="469" spans="1:14" ht="15.6">
      <c r="A469" s="37"/>
      <c r="B469" s="38" t="s">
        <v>11</v>
      </c>
      <c r="C469" s="39"/>
      <c r="D469" s="40"/>
      <c r="E469" s="39">
        <v>1768391022.9999993</v>
      </c>
      <c r="F469" s="39"/>
      <c r="G469" s="39"/>
      <c r="H469" s="39">
        <v>626665385.14275718</v>
      </c>
      <c r="I469" s="39"/>
      <c r="J469" s="41"/>
      <c r="K469" s="39">
        <f>SUM(E469+H469)</f>
        <v>2395056408.1427565</v>
      </c>
      <c r="M469" s="29" t="s">
        <v>96</v>
      </c>
      <c r="N469" s="138">
        <v>308344070.14285719</v>
      </c>
    </row>
    <row r="470" spans="1:14">
      <c r="A470" s="32">
        <v>3</v>
      </c>
      <c r="B470" s="33" t="s">
        <v>12</v>
      </c>
      <c r="C470" s="34">
        <v>7895001744.04</v>
      </c>
      <c r="D470" s="34">
        <f>C470-E470</f>
        <v>0</v>
      </c>
      <c r="E470" s="34">
        <v>7895001744.04</v>
      </c>
      <c r="F470" s="34">
        <v>0</v>
      </c>
      <c r="G470" s="34">
        <v>0</v>
      </c>
      <c r="H470" s="34">
        <v>0</v>
      </c>
      <c r="I470" s="34">
        <v>0</v>
      </c>
      <c r="J470" s="36">
        <f t="shared" si="58"/>
        <v>7895001744.04</v>
      </c>
      <c r="K470" s="34">
        <f t="shared" si="59"/>
        <v>7895001744.04</v>
      </c>
      <c r="M470" s="29" t="s">
        <v>97</v>
      </c>
      <c r="N470" s="138">
        <v>318321314.99989998</v>
      </c>
    </row>
    <row r="471" spans="1:14" ht="15.6">
      <c r="A471" s="37"/>
      <c r="B471" s="38" t="s">
        <v>11</v>
      </c>
      <c r="C471" s="39"/>
      <c r="D471" s="40"/>
      <c r="E471" s="39">
        <v>172267034.88</v>
      </c>
      <c r="F471" s="39"/>
      <c r="G471" s="39"/>
      <c r="H471" s="39">
        <v>157900034.88080001</v>
      </c>
      <c r="I471" s="39">
        <v>0</v>
      </c>
      <c r="J471" s="41"/>
      <c r="K471" s="39">
        <f>SUM(E471+H471-I471)</f>
        <v>330167069.7608</v>
      </c>
    </row>
    <row r="472" spans="1:14">
      <c r="A472" s="32">
        <v>4</v>
      </c>
      <c r="B472" s="33" t="s">
        <v>13</v>
      </c>
      <c r="C472" s="34">
        <v>341354318.95999998</v>
      </c>
      <c r="D472" s="34">
        <f>C472-E472</f>
        <v>0</v>
      </c>
      <c r="E472" s="34">
        <v>341354318.95999998</v>
      </c>
      <c r="F472" s="35">
        <v>0</v>
      </c>
      <c r="G472" s="35">
        <v>0</v>
      </c>
      <c r="H472" s="34">
        <v>0</v>
      </c>
      <c r="I472" s="34">
        <v>0</v>
      </c>
      <c r="J472" s="36">
        <f t="shared" si="58"/>
        <v>341354318.95999998</v>
      </c>
      <c r="K472" s="34">
        <f t="shared" si="59"/>
        <v>341354318.95999998</v>
      </c>
      <c r="N472" s="143">
        <f>SUM(N469:N471)</f>
        <v>626665385.14275718</v>
      </c>
    </row>
    <row r="473" spans="1:14" ht="15.6">
      <c r="A473" s="37"/>
      <c r="B473" s="38" t="s">
        <v>11</v>
      </c>
      <c r="C473" s="39"/>
      <c r="D473" s="40"/>
      <c r="E473" s="34">
        <v>8533857.9700000007</v>
      </c>
      <c r="F473" s="42"/>
      <c r="G473" s="42"/>
      <c r="H473" s="39">
        <v>0</v>
      </c>
      <c r="I473" s="39">
        <v>0</v>
      </c>
      <c r="J473" s="41"/>
      <c r="K473" s="39">
        <f>SUM(E473+H473-I473)</f>
        <v>8533857.9700000007</v>
      </c>
    </row>
    <row r="474" spans="1:14">
      <c r="A474" s="32">
        <v>5</v>
      </c>
      <c r="B474" s="33" t="s">
        <v>14</v>
      </c>
      <c r="C474" s="34">
        <v>1598296320</v>
      </c>
      <c r="D474" s="34">
        <f>C474-E474</f>
        <v>0</v>
      </c>
      <c r="E474" s="34">
        <v>1598296320</v>
      </c>
      <c r="F474" s="34">
        <v>0</v>
      </c>
      <c r="G474" s="34">
        <v>0</v>
      </c>
      <c r="H474" s="34">
        <v>134938200</v>
      </c>
      <c r="I474" s="34">
        <v>0</v>
      </c>
      <c r="J474" s="36">
        <f t="shared" si="58"/>
        <v>1733234520</v>
      </c>
      <c r="K474" s="34">
        <f t="shared" si="59"/>
        <v>1733234520</v>
      </c>
    </row>
    <row r="475" spans="1:14" ht="15.6">
      <c r="A475" s="32"/>
      <c r="B475" s="38" t="s">
        <v>11</v>
      </c>
      <c r="C475" s="34"/>
      <c r="D475" s="43"/>
      <c r="E475" s="34">
        <v>0</v>
      </c>
      <c r="F475" s="34"/>
      <c r="G475" s="34"/>
      <c r="H475" s="39"/>
      <c r="I475" s="34"/>
      <c r="J475" s="36"/>
      <c r="K475" s="34"/>
    </row>
    <row r="476" spans="1:14">
      <c r="A476" s="32">
        <v>6</v>
      </c>
      <c r="B476" s="33" t="s">
        <v>15</v>
      </c>
      <c r="C476" s="34">
        <v>0</v>
      </c>
      <c r="D476" s="34">
        <f>C476-E476</f>
        <v>0</v>
      </c>
      <c r="E476" s="34">
        <v>0</v>
      </c>
      <c r="F476" s="35">
        <v>0</v>
      </c>
      <c r="G476" s="35">
        <v>0</v>
      </c>
      <c r="H476" s="34">
        <v>0</v>
      </c>
      <c r="I476" s="34">
        <v>0</v>
      </c>
      <c r="J476" s="36">
        <f>C476+F476-G476+H476-I476</f>
        <v>0</v>
      </c>
      <c r="K476" s="34">
        <f t="shared" si="59"/>
        <v>0</v>
      </c>
    </row>
    <row r="477" spans="1:14" ht="15.6">
      <c r="A477" s="44"/>
      <c r="B477" s="38"/>
      <c r="C477" s="34"/>
      <c r="D477" s="45"/>
      <c r="E477" s="34"/>
      <c r="F477" s="34"/>
      <c r="G477" s="34"/>
      <c r="H477" s="34"/>
      <c r="I477" s="34"/>
      <c r="J477" s="34"/>
      <c r="K477" s="34"/>
    </row>
    <row r="478" spans="1:14" ht="15.6">
      <c r="A478" s="188" t="s">
        <v>4</v>
      </c>
      <c r="B478" s="188"/>
      <c r="C478" s="20">
        <f t="shared" ref="C478:I478" si="60">+C467+C468+C470+C472+C474+C476</f>
        <v>12212808617</v>
      </c>
      <c r="D478" s="20">
        <f t="shared" si="60"/>
        <v>8410000</v>
      </c>
      <c r="E478" s="20">
        <f t="shared" si="60"/>
        <v>12204398617</v>
      </c>
      <c r="F478" s="20">
        <f t="shared" si="60"/>
        <v>600000</v>
      </c>
      <c r="G478" s="20">
        <f t="shared" si="60"/>
        <v>0</v>
      </c>
      <c r="H478" s="20">
        <f>+H467+H468+H470+H472+H474+H476</f>
        <v>947258825</v>
      </c>
      <c r="I478" s="20">
        <f t="shared" si="60"/>
        <v>0</v>
      </c>
      <c r="J478" s="20">
        <f>+J467+J468+J470+J472+J474+J476</f>
        <v>13160667442</v>
      </c>
      <c r="K478" s="20">
        <f>+K467+K468+K470+K472+K474+K476</f>
        <v>13151657442</v>
      </c>
    </row>
    <row r="479" spans="1:14" ht="15.6">
      <c r="A479" s="188" t="s">
        <v>5</v>
      </c>
      <c r="B479" s="188"/>
      <c r="C479" s="20"/>
      <c r="D479" s="20"/>
      <c r="E479" s="20">
        <f>E469+E471+E473+E475</f>
        <v>1949191915.8499992</v>
      </c>
      <c r="F479" s="20"/>
      <c r="G479" s="20"/>
      <c r="H479" s="20"/>
      <c r="I479" s="20"/>
      <c r="J479" s="20"/>
      <c r="K479" s="20">
        <f>+K469+K471+K473+K475</f>
        <v>2733757335.8735561</v>
      </c>
    </row>
    <row r="480" spans="1:14" ht="15.6">
      <c r="A480" s="188" t="s">
        <v>6</v>
      </c>
      <c r="B480" s="188"/>
      <c r="C480" s="21"/>
      <c r="D480" s="21"/>
      <c r="E480" s="21">
        <f>+E478-E479</f>
        <v>10255206701.150002</v>
      </c>
      <c r="F480" s="21"/>
      <c r="G480" s="21"/>
      <c r="H480" s="21"/>
      <c r="I480" s="21"/>
      <c r="J480" s="21"/>
      <c r="K480" s="21">
        <f>+K478-K479</f>
        <v>10417900106.126444</v>
      </c>
    </row>
    <row r="484" spans="1:14" ht="15.6">
      <c r="A484" s="189" t="s">
        <v>0</v>
      </c>
      <c r="B484" s="189"/>
      <c r="C484" s="189"/>
      <c r="D484" s="189"/>
      <c r="E484" s="189"/>
      <c r="F484" s="189"/>
      <c r="G484" s="189"/>
      <c r="H484" s="189"/>
      <c r="I484" s="189"/>
      <c r="J484" s="189"/>
      <c r="K484" s="189"/>
    </row>
    <row r="485" spans="1:14" ht="15.6">
      <c r="A485" s="189" t="str">
        <f>+'[12]Form Tanah'!A2:O2</f>
        <v>DINAS PARIWISATA, PEMUDA DAN OLAHRAGA</v>
      </c>
      <c r="B485" s="189"/>
      <c r="C485" s="189"/>
      <c r="D485" s="189"/>
      <c r="E485" s="189"/>
      <c r="F485" s="189"/>
      <c r="G485" s="189"/>
      <c r="H485" s="189"/>
      <c r="I485" s="189"/>
      <c r="J485" s="189"/>
      <c r="K485" s="189"/>
    </row>
    <row r="486" spans="1:14" ht="15.6">
      <c r="A486" s="189" t="str">
        <f>'[12]Form JIJ'!$A$3</f>
        <v>PER 31 DESEMBER 2020</v>
      </c>
      <c r="B486" s="189"/>
      <c r="C486" s="189"/>
      <c r="D486" s="189"/>
      <c r="E486" s="189"/>
      <c r="F486" s="189"/>
      <c r="G486" s="189"/>
      <c r="H486" s="189"/>
      <c r="I486" s="189"/>
      <c r="J486" s="189"/>
      <c r="K486" s="189"/>
    </row>
    <row r="487" spans="1:14" ht="15.6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1"/>
    </row>
    <row r="488" spans="1:14" ht="46.8">
      <c r="A488" s="186" t="s">
        <v>2</v>
      </c>
      <c r="B488" s="186" t="s">
        <v>7</v>
      </c>
      <c r="C488" s="3" t="s">
        <v>16</v>
      </c>
      <c r="D488" s="3" t="s">
        <v>18</v>
      </c>
      <c r="E488" s="3" t="s">
        <v>20</v>
      </c>
      <c r="F488" s="3" t="s">
        <v>22</v>
      </c>
      <c r="G488" s="3" t="s">
        <v>24</v>
      </c>
      <c r="H488" s="3" t="s">
        <v>26</v>
      </c>
      <c r="I488" s="3" t="s">
        <v>28</v>
      </c>
      <c r="J488" s="3" t="s">
        <v>16</v>
      </c>
      <c r="K488" s="3" t="s">
        <v>31</v>
      </c>
    </row>
    <row r="489" spans="1:14" ht="15.6">
      <c r="A489" s="187"/>
      <c r="B489" s="187"/>
      <c r="C489" s="4">
        <v>2019</v>
      </c>
      <c r="D489" s="4">
        <f>+C489</f>
        <v>2019</v>
      </c>
      <c r="E489" s="4">
        <f>+D489</f>
        <v>2019</v>
      </c>
      <c r="F489" s="4">
        <v>2020</v>
      </c>
      <c r="G489" s="4">
        <f>+F489</f>
        <v>2020</v>
      </c>
      <c r="H489" s="4">
        <f>+G489</f>
        <v>2020</v>
      </c>
      <c r="I489" s="4">
        <f>+H489</f>
        <v>2020</v>
      </c>
      <c r="J489" s="4">
        <f>+I489</f>
        <v>2020</v>
      </c>
      <c r="K489" s="4">
        <f>+J489</f>
        <v>2020</v>
      </c>
    </row>
    <row r="490" spans="1:14" ht="15.6">
      <c r="A490" s="23" t="s">
        <v>3</v>
      </c>
      <c r="B490" s="23" t="s">
        <v>8</v>
      </c>
      <c r="C490" s="23" t="s">
        <v>17</v>
      </c>
      <c r="D490" s="23" t="s">
        <v>19</v>
      </c>
      <c r="E490" s="23" t="s">
        <v>21</v>
      </c>
      <c r="F490" s="23" t="s">
        <v>23</v>
      </c>
      <c r="G490" s="23" t="s">
        <v>25</v>
      </c>
      <c r="H490" s="23" t="s">
        <v>27</v>
      </c>
      <c r="I490" s="23" t="s">
        <v>29</v>
      </c>
      <c r="J490" s="23" t="s">
        <v>30</v>
      </c>
      <c r="K490" s="23" t="s">
        <v>32</v>
      </c>
    </row>
    <row r="491" spans="1:14">
      <c r="A491" s="32">
        <v>1</v>
      </c>
      <c r="B491" s="33" t="s">
        <v>9</v>
      </c>
      <c r="C491" s="34">
        <v>162572366754.94</v>
      </c>
      <c r="D491" s="34">
        <f>C491-E491</f>
        <v>0</v>
      </c>
      <c r="E491" s="34">
        <v>162572366754.94</v>
      </c>
      <c r="F491" s="35">
        <v>0</v>
      </c>
      <c r="G491" s="35">
        <v>0</v>
      </c>
      <c r="H491" s="34">
        <v>0</v>
      </c>
      <c r="I491" s="34">
        <v>0</v>
      </c>
      <c r="J491" s="36">
        <f t="shared" ref="J491:J500" si="61">C491+F491-G491+H491-I491</f>
        <v>162572366754.94</v>
      </c>
      <c r="K491" s="34">
        <f t="shared" ref="K491:K500" si="62">E491+H491-I491</f>
        <v>162572366754.94</v>
      </c>
    </row>
    <row r="492" spans="1:14">
      <c r="A492" s="32">
        <v>2</v>
      </c>
      <c r="B492" s="33" t="s">
        <v>10</v>
      </c>
      <c r="C492" s="34">
        <v>10230718747.4</v>
      </c>
      <c r="D492" s="34">
        <f>C492-E492</f>
        <v>54331119.879999161</v>
      </c>
      <c r="E492" s="34">
        <v>10176387627.52</v>
      </c>
      <c r="F492" s="34">
        <v>6591200</v>
      </c>
      <c r="G492" s="34">
        <v>0</v>
      </c>
      <c r="H492" s="34">
        <v>730567223</v>
      </c>
      <c r="I492" s="34">
        <v>132366766</v>
      </c>
      <c r="J492" s="36">
        <f t="shared" si="61"/>
        <v>10835510404.4</v>
      </c>
      <c r="K492" s="34">
        <f t="shared" si="62"/>
        <v>10774588084.52</v>
      </c>
    </row>
    <row r="493" spans="1:14" ht="15.6">
      <c r="A493" s="37"/>
      <c r="B493" s="38" t="s">
        <v>11</v>
      </c>
      <c r="C493" s="39"/>
      <c r="D493" s="40"/>
      <c r="E493" s="40">
        <v>6174882318.5600004</v>
      </c>
      <c r="F493" s="39"/>
      <c r="G493" s="39"/>
      <c r="H493" s="39">
        <v>1345714266.7844837</v>
      </c>
      <c r="I493" s="39">
        <v>0</v>
      </c>
      <c r="J493" s="41"/>
      <c r="K493" s="39">
        <f>SUM(E493+H493-I493)</f>
        <v>7520596585.3444843</v>
      </c>
      <c r="M493" s="29" t="s">
        <v>96</v>
      </c>
      <c r="N493" s="138">
        <v>1393770658.5811441</v>
      </c>
    </row>
    <row r="494" spans="1:14">
      <c r="A494" s="32">
        <v>3</v>
      </c>
      <c r="B494" s="33" t="s">
        <v>12</v>
      </c>
      <c r="C494" s="34">
        <v>63251197380.599998</v>
      </c>
      <c r="D494" s="34">
        <f>C494-E494</f>
        <v>0</v>
      </c>
      <c r="E494" s="34">
        <v>63251197380.599998</v>
      </c>
      <c r="F494" s="34">
        <v>0</v>
      </c>
      <c r="G494" s="34">
        <v>0</v>
      </c>
      <c r="H494" s="34">
        <v>0</v>
      </c>
      <c r="I494" s="34">
        <v>0</v>
      </c>
      <c r="J494" s="36">
        <f t="shared" si="61"/>
        <v>63251197380.599998</v>
      </c>
      <c r="K494" s="34">
        <f>E494+H494-I494</f>
        <v>63251197380.599998</v>
      </c>
      <c r="M494" s="29" t="s">
        <v>97</v>
      </c>
      <c r="N494" s="138">
        <v>-48056391.796660401</v>
      </c>
    </row>
    <row r="495" spans="1:14" ht="15.6">
      <c r="A495" s="37"/>
      <c r="B495" s="38" t="s">
        <v>11</v>
      </c>
      <c r="C495" s="39"/>
      <c r="D495" s="40"/>
      <c r="E495" s="40">
        <v>9760667490.2199993</v>
      </c>
      <c r="F495" s="39"/>
      <c r="G495" s="39"/>
      <c r="H495" s="39">
        <v>1180270572.4266346</v>
      </c>
      <c r="I495" s="39">
        <v>0</v>
      </c>
      <c r="J495" s="41"/>
      <c r="K495" s="39">
        <f>SUM(E495+H495-I495)</f>
        <v>10940938062.646633</v>
      </c>
    </row>
    <row r="496" spans="1:14">
      <c r="A496" s="32">
        <v>4</v>
      </c>
      <c r="B496" s="33" t="s">
        <v>13</v>
      </c>
      <c r="C496" s="34">
        <v>8583121113.4300003</v>
      </c>
      <c r="D496" s="34">
        <f>C496-E496</f>
        <v>0</v>
      </c>
      <c r="E496" s="34">
        <v>8583121113.4300003</v>
      </c>
      <c r="F496" s="35">
        <v>0</v>
      </c>
      <c r="G496" s="35">
        <v>0</v>
      </c>
      <c r="H496" s="34">
        <v>206871000</v>
      </c>
      <c r="I496" s="34">
        <v>0</v>
      </c>
      <c r="J496" s="36">
        <f t="shared" si="61"/>
        <v>8789992113.4300003</v>
      </c>
      <c r="K496" s="34">
        <f t="shared" si="62"/>
        <v>8789992113.4300003</v>
      </c>
      <c r="N496" s="143">
        <f>SUM(N493:N495)</f>
        <v>1345714266.7844837</v>
      </c>
    </row>
    <row r="497" spans="1:11" ht="15.6">
      <c r="A497" s="37"/>
      <c r="B497" s="38" t="s">
        <v>11</v>
      </c>
      <c r="C497" s="39"/>
      <c r="D497" s="40"/>
      <c r="E497" s="39">
        <v>2607351881.8200002</v>
      </c>
      <c r="F497" s="42"/>
      <c r="G497" s="42"/>
      <c r="H497" s="39">
        <v>333521698.93526661</v>
      </c>
      <c r="I497" s="39">
        <v>0</v>
      </c>
      <c r="J497" s="41"/>
      <c r="K497" s="39">
        <f>SUM(E497+H497-I497)</f>
        <v>2940873580.7552667</v>
      </c>
    </row>
    <row r="498" spans="1:11">
      <c r="A498" s="32">
        <v>5</v>
      </c>
      <c r="B498" s="33" t="s">
        <v>14</v>
      </c>
      <c r="C498" s="34">
        <v>2440050806</v>
      </c>
      <c r="D498" s="34">
        <f>C498-E498</f>
        <v>357990000</v>
      </c>
      <c r="E498" s="34">
        <v>2082060806</v>
      </c>
      <c r="F498" s="34">
        <v>0</v>
      </c>
      <c r="G498" s="34">
        <v>0</v>
      </c>
      <c r="H498" s="34">
        <v>143605000</v>
      </c>
      <c r="I498" s="34">
        <v>0</v>
      </c>
      <c r="J498" s="36">
        <f t="shared" si="61"/>
        <v>2583655806</v>
      </c>
      <c r="K498" s="34">
        <f t="shared" si="62"/>
        <v>2225665806</v>
      </c>
    </row>
    <row r="499" spans="1:11" ht="15.6">
      <c r="A499" s="32"/>
      <c r="B499" s="38" t="s">
        <v>11</v>
      </c>
      <c r="C499" s="34"/>
      <c r="D499" s="43"/>
      <c r="E499" s="39">
        <v>1750784805</v>
      </c>
      <c r="F499" s="34"/>
      <c r="G499" s="34"/>
      <c r="H499" s="39">
        <v>130263250</v>
      </c>
      <c r="I499" s="34">
        <v>0</v>
      </c>
      <c r="J499" s="36"/>
      <c r="K499" s="39">
        <f>SUM(E499+H499-I499)</f>
        <v>1881048055</v>
      </c>
    </row>
    <row r="500" spans="1:11">
      <c r="A500" s="32">
        <v>6</v>
      </c>
      <c r="B500" s="33" t="s">
        <v>15</v>
      </c>
      <c r="C500" s="34">
        <v>0</v>
      </c>
      <c r="D500" s="34">
        <f>C500-E500</f>
        <v>0</v>
      </c>
      <c r="E500" s="34">
        <v>0</v>
      </c>
      <c r="F500" s="35">
        <v>0</v>
      </c>
      <c r="G500" s="35">
        <v>0</v>
      </c>
      <c r="H500" s="34">
        <v>0</v>
      </c>
      <c r="I500" s="34">
        <v>0</v>
      </c>
      <c r="J500" s="36">
        <f t="shared" si="61"/>
        <v>0</v>
      </c>
      <c r="K500" s="34">
        <f t="shared" si="62"/>
        <v>0</v>
      </c>
    </row>
    <row r="501" spans="1:11" ht="15.6">
      <c r="A501" s="44"/>
      <c r="B501" s="38"/>
      <c r="C501" s="34"/>
      <c r="D501" s="45"/>
      <c r="E501" s="34"/>
      <c r="F501" s="34"/>
      <c r="G501" s="34"/>
      <c r="H501" s="34"/>
      <c r="I501" s="34"/>
      <c r="J501" s="34"/>
      <c r="K501" s="34"/>
    </row>
    <row r="502" spans="1:11" ht="15.6">
      <c r="A502" s="188" t="s">
        <v>4</v>
      </c>
      <c r="B502" s="188"/>
      <c r="C502" s="20">
        <f t="shared" ref="C502:K502" si="63">+C491+C492+C494+C496+C498+C500</f>
        <v>247077454802.37</v>
      </c>
      <c r="D502" s="20">
        <f>+D491+D492+D494+D496+D498+D500</f>
        <v>412321119.87999916</v>
      </c>
      <c r="E502" s="20">
        <f>+E491+E492+E494+E496+E498+E500</f>
        <v>246665133682.48999</v>
      </c>
      <c r="F502" s="20">
        <f t="shared" si="63"/>
        <v>6591200</v>
      </c>
      <c r="G502" s="20">
        <f t="shared" si="63"/>
        <v>0</v>
      </c>
      <c r="H502" s="20">
        <f t="shared" si="63"/>
        <v>1081043223</v>
      </c>
      <c r="I502" s="20">
        <f t="shared" si="63"/>
        <v>132366766</v>
      </c>
      <c r="J502" s="20">
        <f t="shared" si="63"/>
        <v>248032722459.37</v>
      </c>
      <c r="K502" s="20">
        <f t="shared" si="63"/>
        <v>247613810139.48999</v>
      </c>
    </row>
    <row r="503" spans="1:11" ht="15.6">
      <c r="A503" s="188" t="s">
        <v>5</v>
      </c>
      <c r="B503" s="188"/>
      <c r="C503" s="20"/>
      <c r="D503" s="20"/>
      <c r="E503" s="20">
        <f>+E493+E495+E497+E499</f>
        <v>20293686495.599998</v>
      </c>
      <c r="F503" s="20"/>
      <c r="G503" s="20"/>
      <c r="H503" s="20"/>
      <c r="I503" s="20"/>
      <c r="J503" s="20"/>
      <c r="K503" s="20">
        <f>+K493+K495+K497+K499</f>
        <v>23283456283.746387</v>
      </c>
    </row>
    <row r="504" spans="1:11" ht="15.6">
      <c r="A504" s="188" t="s">
        <v>6</v>
      </c>
      <c r="B504" s="188"/>
      <c r="C504" s="21"/>
      <c r="D504" s="21"/>
      <c r="E504" s="21">
        <f>+E502-E503</f>
        <v>226371447186.88998</v>
      </c>
      <c r="F504" s="21"/>
      <c r="G504" s="21"/>
      <c r="H504" s="21"/>
      <c r="I504" s="21"/>
      <c r="J504" s="21"/>
      <c r="K504" s="21">
        <f>+K502-K503</f>
        <v>224330353855.74359</v>
      </c>
    </row>
    <row r="508" spans="1:11" ht="15.6">
      <c r="A508" s="189" t="s">
        <v>0</v>
      </c>
      <c r="B508" s="189"/>
      <c r="C508" s="189"/>
      <c r="D508" s="189"/>
      <c r="E508" s="189"/>
      <c r="F508" s="189"/>
      <c r="G508" s="189"/>
      <c r="H508" s="189"/>
      <c r="I508" s="189"/>
      <c r="J508" s="189"/>
      <c r="K508" s="189"/>
    </row>
    <row r="509" spans="1:11" ht="15.6">
      <c r="A509" s="191" t="s">
        <v>60</v>
      </c>
      <c r="B509" s="191"/>
      <c r="C509" s="191"/>
      <c r="D509" s="191"/>
      <c r="E509" s="191"/>
      <c r="F509" s="191"/>
      <c r="G509" s="191"/>
      <c r="H509" s="191"/>
      <c r="I509" s="191"/>
      <c r="J509" s="191"/>
      <c r="K509" s="191"/>
    </row>
    <row r="510" spans="1:11" ht="15.6">
      <c r="A510" s="191" t="str">
        <f>'[13]Form JIJ'!$A$4</f>
        <v>PER 31 DESEMBER 2020</v>
      </c>
      <c r="B510" s="191"/>
      <c r="C510" s="191"/>
      <c r="D510" s="191"/>
      <c r="E510" s="191"/>
      <c r="F510" s="191"/>
      <c r="G510" s="191"/>
      <c r="H510" s="191"/>
      <c r="I510" s="191"/>
      <c r="J510" s="191"/>
      <c r="K510" s="191"/>
    </row>
    <row r="511" spans="1:11" ht="15.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2"/>
    </row>
    <row r="512" spans="1:11" ht="46.8">
      <c r="A512" s="186" t="s">
        <v>2</v>
      </c>
      <c r="B512" s="186" t="s">
        <v>7</v>
      </c>
      <c r="C512" s="3" t="s">
        <v>16</v>
      </c>
      <c r="D512" s="3" t="s">
        <v>18</v>
      </c>
      <c r="E512" s="3" t="s">
        <v>20</v>
      </c>
      <c r="F512" s="3" t="s">
        <v>22</v>
      </c>
      <c r="G512" s="3" t="s">
        <v>24</v>
      </c>
      <c r="H512" s="3" t="s">
        <v>26</v>
      </c>
      <c r="I512" s="3" t="s">
        <v>28</v>
      </c>
      <c r="J512" s="3" t="s">
        <v>16</v>
      </c>
      <c r="K512" s="3" t="s">
        <v>31</v>
      </c>
    </row>
    <row r="513" spans="1:14" ht="15.6">
      <c r="A513" s="187"/>
      <c r="B513" s="187"/>
      <c r="C513" s="4">
        <v>2019</v>
      </c>
      <c r="D513" s="4">
        <f>+C513</f>
        <v>2019</v>
      </c>
      <c r="E513" s="4">
        <f>+D513</f>
        <v>2019</v>
      </c>
      <c r="F513" s="4">
        <v>2020</v>
      </c>
      <c r="G513" s="4">
        <f>+F513</f>
        <v>2020</v>
      </c>
      <c r="H513" s="4">
        <f>+G513</f>
        <v>2020</v>
      </c>
      <c r="I513" s="4">
        <f>+H513</f>
        <v>2020</v>
      </c>
      <c r="J513" s="4">
        <f>+I513</f>
        <v>2020</v>
      </c>
      <c r="K513" s="4">
        <f>+J513</f>
        <v>2020</v>
      </c>
    </row>
    <row r="514" spans="1:14" ht="15.6">
      <c r="A514" s="23" t="s">
        <v>3</v>
      </c>
      <c r="B514" s="23" t="s">
        <v>8</v>
      </c>
      <c r="C514" s="23" t="s">
        <v>17</v>
      </c>
      <c r="D514" s="23" t="s">
        <v>19</v>
      </c>
      <c r="E514" s="23" t="s">
        <v>21</v>
      </c>
      <c r="F514" s="23" t="s">
        <v>23</v>
      </c>
      <c r="G514" s="23" t="s">
        <v>25</v>
      </c>
      <c r="H514" s="23" t="s">
        <v>27</v>
      </c>
      <c r="I514" s="23" t="s">
        <v>29</v>
      </c>
      <c r="J514" s="23" t="s">
        <v>30</v>
      </c>
      <c r="K514" s="23" t="s">
        <v>32</v>
      </c>
    </row>
    <row r="515" spans="1:14">
      <c r="A515" s="6">
        <v>1</v>
      </c>
      <c r="B515" s="7" t="s">
        <v>9</v>
      </c>
      <c r="C515" s="8">
        <v>21812316494.370003</v>
      </c>
      <c r="D515" s="8">
        <f>C515-E515</f>
        <v>0</v>
      </c>
      <c r="E515" s="8">
        <v>21812316494.370003</v>
      </c>
      <c r="F515" s="9">
        <v>0</v>
      </c>
      <c r="G515" s="9">
        <v>0</v>
      </c>
      <c r="H515" s="8">
        <v>0</v>
      </c>
      <c r="I515" s="8">
        <v>3160000000</v>
      </c>
      <c r="J515" s="10">
        <f t="shared" ref="J515:J524" si="64">C515+F515-G515+H515-I515</f>
        <v>18652316494.370003</v>
      </c>
      <c r="K515" s="8">
        <f t="shared" ref="K515:K524" si="65">E515+H515-I515</f>
        <v>18652316494.370003</v>
      </c>
    </row>
    <row r="516" spans="1:14">
      <c r="A516" s="6">
        <v>2</v>
      </c>
      <c r="B516" s="7" t="s">
        <v>10</v>
      </c>
      <c r="C516" s="8">
        <v>12245216640.869999</v>
      </c>
      <c r="D516" s="8">
        <f>C516-E516</f>
        <v>38744300</v>
      </c>
      <c r="E516" s="8">
        <v>12206472340.869999</v>
      </c>
      <c r="F516" s="8">
        <v>0</v>
      </c>
      <c r="G516" s="8">
        <v>0</v>
      </c>
      <c r="H516" s="8">
        <v>1236773125</v>
      </c>
      <c r="I516" s="8">
        <v>0</v>
      </c>
      <c r="J516" s="10">
        <f t="shared" si="64"/>
        <v>13481989765.869999</v>
      </c>
      <c r="K516" s="8">
        <f t="shared" si="65"/>
        <v>13443245465.869999</v>
      </c>
    </row>
    <row r="517" spans="1:14" ht="15.6">
      <c r="A517" s="11"/>
      <c r="B517" s="12" t="s">
        <v>11</v>
      </c>
      <c r="C517" s="13"/>
      <c r="D517" s="14"/>
      <c r="E517" s="13">
        <v>9378661067.9899998</v>
      </c>
      <c r="F517" s="13"/>
      <c r="G517" s="13"/>
      <c r="H517" s="13">
        <v>1294111921.6260962</v>
      </c>
      <c r="I517" s="13"/>
      <c r="J517" s="15"/>
      <c r="K517" s="13">
        <f>SUM(E517+H517-I517)</f>
        <v>10672772989.616096</v>
      </c>
      <c r="M517" s="29" t="s">
        <v>96</v>
      </c>
      <c r="N517" s="138">
        <v>1119296506.6219041</v>
      </c>
    </row>
    <row r="518" spans="1:14">
      <c r="A518" s="6">
        <v>3</v>
      </c>
      <c r="B518" s="7" t="s">
        <v>12</v>
      </c>
      <c r="C518" s="8">
        <v>25815938467.079998</v>
      </c>
      <c r="D518" s="8">
        <f>C518-E518</f>
        <v>84080700</v>
      </c>
      <c r="E518" s="8">
        <v>25731857767.079998</v>
      </c>
      <c r="F518" s="8">
        <v>0</v>
      </c>
      <c r="G518" s="8">
        <v>0</v>
      </c>
      <c r="H518" s="8">
        <v>430719371.51999998</v>
      </c>
      <c r="I518" s="8">
        <v>386357770</v>
      </c>
      <c r="J518" s="10">
        <f t="shared" si="64"/>
        <v>25860300068.599998</v>
      </c>
      <c r="K518" s="8">
        <f t="shared" si="65"/>
        <v>25776219368.599998</v>
      </c>
      <c r="M518" s="29" t="s">
        <v>97</v>
      </c>
      <c r="N518" s="138">
        <v>174815415.00419199</v>
      </c>
    </row>
    <row r="519" spans="1:14" ht="15.6">
      <c r="A519" s="11"/>
      <c r="B519" s="12" t="s">
        <v>11</v>
      </c>
      <c r="C519" s="13"/>
      <c r="D519" s="14"/>
      <c r="E519" s="13">
        <v>3587532386.9725623</v>
      </c>
      <c r="F519" s="13"/>
      <c r="G519" s="13"/>
      <c r="H519" s="13">
        <v>513484369.32317001</v>
      </c>
      <c r="I519" s="13">
        <v>92994822.799962506</v>
      </c>
      <c r="J519" s="15"/>
      <c r="K519" s="13">
        <f>SUM(E519+H519-I519)</f>
        <v>4008021933.49577</v>
      </c>
      <c r="N519" s="138"/>
    </row>
    <row r="520" spans="1:14">
      <c r="A520" s="6">
        <v>4</v>
      </c>
      <c r="B520" s="7" t="s">
        <v>13</v>
      </c>
      <c r="C520" s="8">
        <v>3728063612.9300003</v>
      </c>
      <c r="D520" s="8">
        <f>C520-E520</f>
        <v>0</v>
      </c>
      <c r="E520" s="8">
        <v>3728063612.9300003</v>
      </c>
      <c r="F520" s="9">
        <v>0</v>
      </c>
      <c r="G520" s="9">
        <v>0</v>
      </c>
      <c r="H520" s="8">
        <v>0</v>
      </c>
      <c r="I520" s="8">
        <v>0</v>
      </c>
      <c r="J520" s="10">
        <f t="shared" si="64"/>
        <v>3728063612.9300003</v>
      </c>
      <c r="K520" s="8">
        <f t="shared" si="65"/>
        <v>3728063612.9300003</v>
      </c>
      <c r="N520" s="143">
        <f>SUM(N517:N519)</f>
        <v>1294111921.6260962</v>
      </c>
    </row>
    <row r="521" spans="1:14" ht="15.6">
      <c r="A521" s="11"/>
      <c r="B521" s="12" t="s">
        <v>11</v>
      </c>
      <c r="C521" s="13"/>
      <c r="D521" s="14"/>
      <c r="E521" s="13">
        <v>2233346799.9265313</v>
      </c>
      <c r="F521" s="16"/>
      <c r="G521" s="16"/>
      <c r="H521" s="13">
        <v>124392502.07659991</v>
      </c>
      <c r="I521" s="13">
        <v>0</v>
      </c>
      <c r="J521" s="15"/>
      <c r="K521" s="13">
        <f>SUM(E521+H521-I521)</f>
        <v>2357739302.0031314</v>
      </c>
    </row>
    <row r="522" spans="1:14">
      <c r="A522" s="6">
        <v>5</v>
      </c>
      <c r="B522" s="7" t="s">
        <v>14</v>
      </c>
      <c r="C522" s="8">
        <v>454116174</v>
      </c>
      <c r="D522" s="8">
        <f>C522-E522</f>
        <v>0</v>
      </c>
      <c r="E522" s="8">
        <v>454116174</v>
      </c>
      <c r="F522" s="8">
        <v>0</v>
      </c>
      <c r="G522" s="8">
        <v>0</v>
      </c>
      <c r="H522" s="8">
        <v>0</v>
      </c>
      <c r="I522" s="8">
        <v>0</v>
      </c>
      <c r="J522" s="10">
        <f t="shared" si="64"/>
        <v>454116174</v>
      </c>
      <c r="K522" s="8">
        <f t="shared" si="65"/>
        <v>454116174</v>
      </c>
      <c r="N522" s="138">
        <v>517206395.72477001</v>
      </c>
    </row>
    <row r="523" spans="1:14" ht="15.6">
      <c r="A523" s="6"/>
      <c r="B523" s="12" t="s">
        <v>11</v>
      </c>
      <c r="C523" s="8"/>
      <c r="D523" s="17"/>
      <c r="E523" s="13">
        <v>0</v>
      </c>
      <c r="F523" s="8"/>
      <c r="G523" s="8"/>
      <c r="H523" s="13"/>
      <c r="I523" s="8"/>
      <c r="J523" s="10"/>
      <c r="K523" s="8"/>
      <c r="N523" s="138">
        <v>-92994822.799962521</v>
      </c>
    </row>
    <row r="524" spans="1:14">
      <c r="A524" s="6">
        <v>6</v>
      </c>
      <c r="B524" s="7" t="s">
        <v>15</v>
      </c>
      <c r="C524" s="8">
        <v>0</v>
      </c>
      <c r="D524" s="8">
        <f>C524-E524</f>
        <v>0</v>
      </c>
      <c r="E524" s="8">
        <v>0</v>
      </c>
      <c r="F524" s="9">
        <v>0</v>
      </c>
      <c r="G524" s="9">
        <v>0</v>
      </c>
      <c r="H524" s="8">
        <v>5790000</v>
      </c>
      <c r="I524" s="8">
        <v>0</v>
      </c>
      <c r="J524" s="10">
        <f t="shared" si="64"/>
        <v>5790000</v>
      </c>
      <c r="K524" s="8">
        <f t="shared" si="65"/>
        <v>5790000</v>
      </c>
    </row>
    <row r="525" spans="1:14" ht="15.6">
      <c r="A525" s="18"/>
      <c r="B525" s="12"/>
      <c r="C525" s="8"/>
      <c r="D525" s="19"/>
      <c r="E525" s="8"/>
      <c r="F525" s="8"/>
      <c r="G525" s="8"/>
      <c r="H525" s="8"/>
      <c r="I525" s="8"/>
      <c r="J525" s="8"/>
      <c r="K525" s="8"/>
    </row>
    <row r="526" spans="1:14" ht="15.6">
      <c r="A526" s="188" t="s">
        <v>4</v>
      </c>
      <c r="B526" s="188"/>
      <c r="C526" s="20">
        <f t="shared" ref="C526:K526" si="66">+C515+C516+C518+C520+C522+C524</f>
        <v>64055651389.25</v>
      </c>
      <c r="D526" s="20">
        <f t="shared" si="66"/>
        <v>122825000</v>
      </c>
      <c r="E526" s="20">
        <f t="shared" si="66"/>
        <v>63932826389.25</v>
      </c>
      <c r="F526" s="20">
        <f>F515+F516+F518+F520+F522+F524</f>
        <v>0</v>
      </c>
      <c r="G526" s="20">
        <f>G515+G516+G518+G520+G522+G524</f>
        <v>0</v>
      </c>
      <c r="H526" s="20">
        <f>H515+H516+H518+H520+H522+H524</f>
        <v>1673282496.52</v>
      </c>
      <c r="I526" s="20">
        <f>I515+I516+I518+I520+I522+I524</f>
        <v>3546357770</v>
      </c>
      <c r="J526" s="20">
        <f t="shared" si="66"/>
        <v>62182576115.769997</v>
      </c>
      <c r="K526" s="20">
        <f t="shared" si="66"/>
        <v>62059751115.769997</v>
      </c>
    </row>
    <row r="527" spans="1:14" ht="15.6">
      <c r="A527" s="188" t="s">
        <v>5</v>
      </c>
      <c r="B527" s="188"/>
      <c r="C527" s="20"/>
      <c r="D527" s="20"/>
      <c r="E527" s="20">
        <f>+E517+E519+E521+E523</f>
        <v>15199540254.889093</v>
      </c>
      <c r="F527" s="20"/>
      <c r="G527" s="20"/>
      <c r="H527" s="20"/>
      <c r="I527" s="20"/>
      <c r="J527" s="20"/>
      <c r="K527" s="20">
        <f>+K517+K519+K521+K523</f>
        <v>17038534225.114998</v>
      </c>
    </row>
    <row r="528" spans="1:14" ht="15.6">
      <c r="A528" s="188" t="s">
        <v>6</v>
      </c>
      <c r="B528" s="188"/>
      <c r="C528" s="21"/>
      <c r="D528" s="21"/>
      <c r="E528" s="21">
        <f>+E526-E527</f>
        <v>48733286134.360909</v>
      </c>
      <c r="F528" s="21"/>
      <c r="G528" s="21"/>
      <c r="H528" s="21"/>
      <c r="I528" s="21"/>
      <c r="J528" s="21"/>
      <c r="K528" s="21">
        <f>+K526-K527</f>
        <v>45021216890.654999</v>
      </c>
    </row>
    <row r="532" spans="1:14" ht="15.6">
      <c r="A532" s="202" t="s">
        <v>0</v>
      </c>
      <c r="B532" s="202"/>
      <c r="C532" s="202"/>
      <c r="D532" s="202"/>
      <c r="E532" s="202"/>
      <c r="F532" s="202"/>
      <c r="G532" s="202"/>
      <c r="H532" s="202"/>
      <c r="I532" s="202"/>
      <c r="J532" s="202"/>
      <c r="K532" s="202"/>
    </row>
    <row r="533" spans="1:14" ht="15.6">
      <c r="A533" s="202" t="s">
        <v>61</v>
      </c>
      <c r="B533" s="202"/>
      <c r="C533" s="202"/>
      <c r="D533" s="202"/>
      <c r="E533" s="202"/>
      <c r="F533" s="202"/>
      <c r="G533" s="202"/>
      <c r="H533" s="202"/>
      <c r="I533" s="202"/>
      <c r="J533" s="202"/>
      <c r="K533" s="202"/>
    </row>
    <row r="534" spans="1:14" ht="15.6">
      <c r="A534" s="191" t="str">
        <f>'[13]Form JIJ'!$A$4</f>
        <v>PER 31 DESEMBER 2020</v>
      </c>
      <c r="B534" s="191"/>
      <c r="C534" s="191"/>
      <c r="D534" s="191"/>
      <c r="E534" s="191"/>
      <c r="F534" s="191"/>
      <c r="G534" s="191"/>
      <c r="H534" s="191"/>
      <c r="I534" s="191"/>
      <c r="J534" s="191"/>
      <c r="K534" s="191"/>
    </row>
    <row r="535" spans="1:14" ht="15.6">
      <c r="A535" s="76"/>
      <c r="B535" s="76"/>
      <c r="C535" s="76"/>
      <c r="D535" s="76"/>
      <c r="E535" s="76"/>
      <c r="F535" s="76"/>
      <c r="G535" s="76"/>
      <c r="H535" s="76"/>
      <c r="I535" s="76"/>
      <c r="J535" s="76"/>
    </row>
    <row r="536" spans="1:14" ht="62.4">
      <c r="A536" s="63" t="s">
        <v>2</v>
      </c>
      <c r="B536" s="63" t="s">
        <v>7</v>
      </c>
      <c r="C536" s="63" t="s">
        <v>62</v>
      </c>
      <c r="D536" s="63" t="s">
        <v>63</v>
      </c>
      <c r="E536" s="63" t="s">
        <v>64</v>
      </c>
      <c r="F536" s="63" t="s">
        <v>65</v>
      </c>
      <c r="G536" s="63" t="s">
        <v>66</v>
      </c>
      <c r="H536" s="63" t="s">
        <v>67</v>
      </c>
      <c r="I536" s="63" t="s">
        <v>68</v>
      </c>
      <c r="J536" s="63" t="s">
        <v>69</v>
      </c>
      <c r="K536" s="63" t="s">
        <v>70</v>
      </c>
    </row>
    <row r="537" spans="1:14" ht="15.6">
      <c r="A537" s="63" t="s">
        <v>3</v>
      </c>
      <c r="B537" s="63" t="s">
        <v>8</v>
      </c>
      <c r="C537" s="63" t="s">
        <v>17</v>
      </c>
      <c r="D537" s="63" t="s">
        <v>19</v>
      </c>
      <c r="E537" s="63" t="s">
        <v>21</v>
      </c>
      <c r="F537" s="63" t="s">
        <v>23</v>
      </c>
      <c r="G537" s="63" t="s">
        <v>25</v>
      </c>
      <c r="H537" s="63" t="s">
        <v>27</v>
      </c>
      <c r="I537" s="63" t="s">
        <v>29</v>
      </c>
      <c r="J537" s="63" t="s">
        <v>30</v>
      </c>
      <c r="K537" s="63" t="s">
        <v>32</v>
      </c>
    </row>
    <row r="538" spans="1:14">
      <c r="A538" s="64">
        <v>1</v>
      </c>
      <c r="B538" s="7" t="s">
        <v>9</v>
      </c>
      <c r="C538" s="19">
        <v>222300000</v>
      </c>
      <c r="D538" s="19">
        <f>C538-E538</f>
        <v>0</v>
      </c>
      <c r="E538" s="65">
        <v>222300000</v>
      </c>
      <c r="F538" s="66">
        <v>0</v>
      </c>
      <c r="G538" s="66">
        <v>0</v>
      </c>
      <c r="H538" s="65">
        <v>0</v>
      </c>
      <c r="I538" s="65">
        <v>222300000</v>
      </c>
      <c r="J538" s="67">
        <f>C538+F538-G538+H538-I538</f>
        <v>0</v>
      </c>
      <c r="K538" s="65">
        <f>E538+H538-I538</f>
        <v>0</v>
      </c>
    </row>
    <row r="539" spans="1:14">
      <c r="A539" s="64">
        <v>2</v>
      </c>
      <c r="B539" s="7" t="s">
        <v>10</v>
      </c>
      <c r="C539" s="19">
        <v>2911247029</v>
      </c>
      <c r="D539" s="19">
        <f>C539-E539</f>
        <v>17239000</v>
      </c>
      <c r="E539" s="65">
        <v>2894008029</v>
      </c>
      <c r="F539" s="65">
        <v>0</v>
      </c>
      <c r="G539" s="65">
        <v>0</v>
      </c>
      <c r="H539" s="65">
        <v>385892425</v>
      </c>
      <c r="I539" s="65">
        <v>338808500</v>
      </c>
      <c r="J539" s="67">
        <f t="shared" ref="J539:J547" si="67">C539+F539-G539+H539-I539</f>
        <v>2958330954</v>
      </c>
      <c r="K539" s="65">
        <f t="shared" ref="K539:K547" si="68">E539+H539-I539</f>
        <v>2941091954</v>
      </c>
    </row>
    <row r="540" spans="1:14" ht="15.6">
      <c r="A540" s="22"/>
      <c r="B540" s="12" t="s">
        <v>11</v>
      </c>
      <c r="C540" s="20"/>
      <c r="D540" s="20"/>
      <c r="E540" s="20">
        <v>2325531067.3000002</v>
      </c>
      <c r="F540" s="21"/>
      <c r="G540" s="21"/>
      <c r="H540" s="21">
        <v>139470644.02860102</v>
      </c>
      <c r="I540" s="21"/>
      <c r="J540" s="57"/>
      <c r="K540" s="21">
        <f>SUM(E540+H540-I540)</f>
        <v>2465001711.3286014</v>
      </c>
      <c r="M540" s="29" t="s">
        <v>96</v>
      </c>
      <c r="N540" s="138">
        <v>258622300.45000002</v>
      </c>
    </row>
    <row r="541" spans="1:14">
      <c r="A541" s="64">
        <v>3</v>
      </c>
      <c r="B541" s="7" t="s">
        <v>12</v>
      </c>
      <c r="C541" s="19">
        <v>1869235359.4400001</v>
      </c>
      <c r="D541" s="19">
        <f>C541-E541</f>
        <v>0</v>
      </c>
      <c r="E541" s="65">
        <v>1869235359.4400001</v>
      </c>
      <c r="F541" s="65">
        <v>0</v>
      </c>
      <c r="G541" s="65">
        <v>0</v>
      </c>
      <c r="H541" s="65">
        <v>1603286500</v>
      </c>
      <c r="I541" s="65">
        <v>497500000</v>
      </c>
      <c r="J541" s="67">
        <f t="shared" si="67"/>
        <v>2975021859.4400001</v>
      </c>
      <c r="K541" s="65">
        <f>E541+H541-I541</f>
        <v>2975021859.4400001</v>
      </c>
      <c r="M541" s="29" t="s">
        <v>97</v>
      </c>
      <c r="N541" s="29">
        <v>-119151656.421399</v>
      </c>
    </row>
    <row r="542" spans="1:14" ht="15.6">
      <c r="A542" s="22"/>
      <c r="B542" s="12" t="s">
        <v>11</v>
      </c>
      <c r="C542" s="20"/>
      <c r="D542" s="20"/>
      <c r="E542" s="20">
        <v>278731607.36879998</v>
      </c>
      <c r="F542" s="21"/>
      <c r="G542" s="21"/>
      <c r="H542" s="21">
        <v>55119805.041423999</v>
      </c>
      <c r="I542" s="21">
        <v>59700000</v>
      </c>
      <c r="J542" s="57"/>
      <c r="K542" s="21">
        <f>SUM(E542+H542-I542)</f>
        <v>274151412.41022396</v>
      </c>
      <c r="N542" s="143">
        <f>SUM(N540:N541)</f>
        <v>139470644.02860102</v>
      </c>
    </row>
    <row r="543" spans="1:14">
      <c r="A543" s="64">
        <v>4</v>
      </c>
      <c r="B543" s="77" t="s">
        <v>13</v>
      </c>
      <c r="C543" s="19">
        <v>0</v>
      </c>
      <c r="D543" s="19">
        <f>C543-E543</f>
        <v>0</v>
      </c>
      <c r="E543" s="65">
        <v>0</v>
      </c>
      <c r="F543" s="66">
        <v>0</v>
      </c>
      <c r="G543" s="65">
        <v>0</v>
      </c>
      <c r="H543" s="65">
        <v>0</v>
      </c>
      <c r="I543" s="65">
        <v>0</v>
      </c>
      <c r="J543" s="67">
        <f t="shared" si="67"/>
        <v>0</v>
      </c>
      <c r="K543" s="65">
        <f t="shared" si="68"/>
        <v>0</v>
      </c>
    </row>
    <row r="544" spans="1:14" ht="15.6">
      <c r="A544" s="22"/>
      <c r="B544" s="12" t="s">
        <v>11</v>
      </c>
      <c r="C544" s="20"/>
      <c r="D544" s="20"/>
      <c r="E544" s="21">
        <v>0</v>
      </c>
      <c r="F544" s="70"/>
      <c r="G544" s="21"/>
      <c r="H544" s="21">
        <v>0</v>
      </c>
      <c r="I544" s="21">
        <v>0</v>
      </c>
      <c r="J544" s="57"/>
      <c r="K544" s="21">
        <f>SUM(E544+H544-I544)</f>
        <v>0</v>
      </c>
    </row>
    <row r="545" spans="1:11">
      <c r="A545" s="64">
        <v>5</v>
      </c>
      <c r="B545" s="7" t="s">
        <v>14</v>
      </c>
      <c r="C545" s="19">
        <v>0</v>
      </c>
      <c r="D545" s="19">
        <f>C545-E545</f>
        <v>0</v>
      </c>
      <c r="E545" s="65">
        <v>0</v>
      </c>
      <c r="F545" s="65">
        <v>0</v>
      </c>
      <c r="G545" s="65">
        <v>0</v>
      </c>
      <c r="H545" s="65">
        <v>0</v>
      </c>
      <c r="I545" s="65">
        <v>0</v>
      </c>
      <c r="J545" s="67">
        <f t="shared" si="67"/>
        <v>0</v>
      </c>
      <c r="K545" s="65">
        <f t="shared" si="68"/>
        <v>0</v>
      </c>
    </row>
    <row r="546" spans="1:11" ht="15.6">
      <c r="A546" s="22"/>
      <c r="B546" s="12" t="s">
        <v>11</v>
      </c>
      <c r="C546" s="20"/>
      <c r="D546" s="20"/>
      <c r="E546" s="21">
        <v>0</v>
      </c>
      <c r="F546" s="21"/>
      <c r="G546" s="21"/>
      <c r="H546" s="21"/>
      <c r="I546" s="21"/>
      <c r="J546" s="57"/>
      <c r="K546" s="21"/>
    </row>
    <row r="547" spans="1:11">
      <c r="A547" s="64">
        <v>6</v>
      </c>
      <c r="B547" s="77" t="s">
        <v>15</v>
      </c>
      <c r="C547" s="19">
        <v>0</v>
      </c>
      <c r="D547" s="19">
        <f>C547-E547</f>
        <v>0</v>
      </c>
      <c r="E547" s="65">
        <v>0</v>
      </c>
      <c r="F547" s="66">
        <v>0</v>
      </c>
      <c r="G547" s="66">
        <v>0</v>
      </c>
      <c r="H547" s="65">
        <v>0</v>
      </c>
      <c r="I547" s="65">
        <v>0</v>
      </c>
      <c r="J547" s="67">
        <f t="shared" si="67"/>
        <v>0</v>
      </c>
      <c r="K547" s="65">
        <f t="shared" si="68"/>
        <v>0</v>
      </c>
    </row>
    <row r="548" spans="1:11">
      <c r="A548" s="78"/>
      <c r="B548" s="79"/>
      <c r="C548" s="80"/>
      <c r="D548" s="80"/>
      <c r="E548" s="81"/>
      <c r="F548" s="81"/>
      <c r="G548" s="81"/>
      <c r="H548" s="81"/>
      <c r="I548" s="81"/>
      <c r="J548" s="81"/>
      <c r="K548" s="81"/>
    </row>
    <row r="549" spans="1:11" ht="15.6">
      <c r="A549" s="200" t="s">
        <v>4</v>
      </c>
      <c r="B549" s="201"/>
      <c r="C549" s="20">
        <f>+C538+C539+C541+C543+C545+C547</f>
        <v>5002782388.4400005</v>
      </c>
      <c r="D549" s="20">
        <f>+D538+D539+D541+D543+D545+D547</f>
        <v>17239000</v>
      </c>
      <c r="E549" s="20">
        <f>+E538+E539+E541+E543+E545+E547</f>
        <v>4985543388.4400005</v>
      </c>
      <c r="F549" s="20">
        <f t="shared" ref="F549:K549" si="69">+F538+F539+F541+F543+F545+F547</f>
        <v>0</v>
      </c>
      <c r="G549" s="20">
        <f t="shared" si="69"/>
        <v>0</v>
      </c>
      <c r="H549" s="20">
        <f>+H538+H539+H541+H543+H545+H547</f>
        <v>1989178925</v>
      </c>
      <c r="I549" s="20">
        <f t="shared" si="69"/>
        <v>1058608500</v>
      </c>
      <c r="J549" s="20">
        <f t="shared" si="69"/>
        <v>5933352813.4400005</v>
      </c>
      <c r="K549" s="20">
        <f t="shared" si="69"/>
        <v>5916113813.4400005</v>
      </c>
    </row>
    <row r="550" spans="1:11" ht="15.6">
      <c r="A550" s="200" t="s">
        <v>5</v>
      </c>
      <c r="B550" s="201"/>
      <c r="C550" s="20"/>
      <c r="D550" s="20"/>
      <c r="E550" s="20">
        <f>+E540+E542+E544+E546</f>
        <v>2604262674.6688004</v>
      </c>
      <c r="F550" s="20"/>
      <c r="G550" s="20"/>
      <c r="H550" s="20"/>
      <c r="I550" s="20"/>
      <c r="J550" s="20"/>
      <c r="K550" s="20">
        <f>+K540+K542+K544+K546</f>
        <v>2739153123.7388253</v>
      </c>
    </row>
    <row r="551" spans="1:11" ht="15.6">
      <c r="A551" s="188" t="s">
        <v>6</v>
      </c>
      <c r="B551" s="188"/>
      <c r="C551" s="21"/>
      <c r="D551" s="21"/>
      <c r="E551" s="21">
        <f>+E549-E550</f>
        <v>2381280713.7712002</v>
      </c>
      <c r="F551" s="21"/>
      <c r="G551" s="21"/>
      <c r="H551" s="21"/>
      <c r="I551" s="21"/>
      <c r="J551" s="21"/>
      <c r="K551" s="21">
        <f t="shared" ref="K551" si="70">+K549-K550</f>
        <v>3176960689.7011752</v>
      </c>
    </row>
    <row r="555" spans="1:11" ht="15.6">
      <c r="A555" s="202" t="s">
        <v>0</v>
      </c>
      <c r="B555" s="202"/>
      <c r="C555" s="202"/>
      <c r="D555" s="202"/>
      <c r="E555" s="202"/>
      <c r="F555" s="202"/>
      <c r="G555" s="202"/>
      <c r="H555" s="202"/>
      <c r="I555" s="202"/>
      <c r="J555" s="202"/>
      <c r="K555" s="202"/>
    </row>
    <row r="556" spans="1:11" ht="15.6">
      <c r="A556" s="202" t="s">
        <v>71</v>
      </c>
      <c r="B556" s="202"/>
      <c r="C556" s="202"/>
      <c r="D556" s="202"/>
      <c r="E556" s="202"/>
      <c r="F556" s="202"/>
      <c r="G556" s="202"/>
      <c r="H556" s="202"/>
      <c r="I556" s="202"/>
      <c r="J556" s="202"/>
      <c r="K556" s="202"/>
    </row>
    <row r="557" spans="1:11" ht="15.6">
      <c r="A557" s="191" t="str">
        <f>'[14]Form PENGHAPUSAN SKPD'!$A$3</f>
        <v>PER 31 DESEMBER 2020</v>
      </c>
      <c r="B557" s="191"/>
      <c r="C557" s="191"/>
      <c r="D557" s="191"/>
      <c r="E557" s="191"/>
      <c r="F557" s="191"/>
      <c r="G557" s="191"/>
      <c r="H557" s="191"/>
      <c r="I557" s="191"/>
      <c r="J557" s="191"/>
      <c r="K557" s="191"/>
    </row>
    <row r="558" spans="1:11" ht="15.6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1"/>
    </row>
    <row r="559" spans="1:11" ht="46.8">
      <c r="A559" s="186" t="s">
        <v>2</v>
      </c>
      <c r="B559" s="186" t="s">
        <v>7</v>
      </c>
      <c r="C559" s="3" t="s">
        <v>16</v>
      </c>
      <c r="D559" s="3" t="s">
        <v>18</v>
      </c>
      <c r="E559" s="3" t="s">
        <v>20</v>
      </c>
      <c r="F559" s="3" t="s">
        <v>22</v>
      </c>
      <c r="G559" s="3" t="s">
        <v>24</v>
      </c>
      <c r="H559" s="3" t="s">
        <v>26</v>
      </c>
      <c r="I559" s="3" t="s">
        <v>28</v>
      </c>
      <c r="J559" s="3" t="s">
        <v>16</v>
      </c>
      <c r="K559" s="3" t="s">
        <v>31</v>
      </c>
    </row>
    <row r="560" spans="1:11" ht="15.6">
      <c r="A560" s="187"/>
      <c r="B560" s="187"/>
      <c r="C560" s="4">
        <v>2019</v>
      </c>
      <c r="D560" s="4">
        <f>+C560</f>
        <v>2019</v>
      </c>
      <c r="E560" s="4">
        <f>+D560</f>
        <v>2019</v>
      </c>
      <c r="F560" s="4">
        <v>2020</v>
      </c>
      <c r="G560" s="4">
        <f>+F560</f>
        <v>2020</v>
      </c>
      <c r="H560" s="4">
        <f>+G560</f>
        <v>2020</v>
      </c>
      <c r="I560" s="4">
        <f>+H560</f>
        <v>2020</v>
      </c>
      <c r="J560" s="4">
        <f>+I560</f>
        <v>2020</v>
      </c>
      <c r="K560" s="4">
        <f>+J560</f>
        <v>2020</v>
      </c>
    </row>
    <row r="561" spans="1:14" ht="15.6">
      <c r="A561" s="23" t="s">
        <v>3</v>
      </c>
      <c r="B561" s="23" t="s">
        <v>8</v>
      </c>
      <c r="C561" s="23" t="s">
        <v>17</v>
      </c>
      <c r="D561" s="23" t="s">
        <v>19</v>
      </c>
      <c r="E561" s="23" t="s">
        <v>21</v>
      </c>
      <c r="F561" s="23" t="s">
        <v>23</v>
      </c>
      <c r="G561" s="23" t="s">
        <v>25</v>
      </c>
      <c r="H561" s="23" t="s">
        <v>27</v>
      </c>
      <c r="I561" s="23" t="s">
        <v>29</v>
      </c>
      <c r="J561" s="23" t="s">
        <v>30</v>
      </c>
      <c r="K561" s="23" t="s">
        <v>32</v>
      </c>
    </row>
    <row r="562" spans="1:14">
      <c r="A562" s="32">
        <v>1</v>
      </c>
      <c r="B562" s="33" t="s">
        <v>9</v>
      </c>
      <c r="C562" s="34">
        <v>2634000</v>
      </c>
      <c r="D562" s="34">
        <f>C562-E562</f>
        <v>0</v>
      </c>
      <c r="E562" s="34">
        <v>2634000</v>
      </c>
      <c r="F562" s="35">
        <v>0</v>
      </c>
      <c r="G562" s="35">
        <v>0</v>
      </c>
      <c r="H562" s="34">
        <v>0</v>
      </c>
      <c r="I562" s="34">
        <v>0</v>
      </c>
      <c r="J562" s="36">
        <f t="shared" ref="J562:J571" si="71">C562+F562-G562+H562-I562</f>
        <v>2634000</v>
      </c>
      <c r="K562" s="34">
        <f t="shared" ref="K562:K571" si="72">E562+H562-I562</f>
        <v>2634000</v>
      </c>
    </row>
    <row r="563" spans="1:14">
      <c r="A563" s="32">
        <v>2</v>
      </c>
      <c r="B563" s="33" t="s">
        <v>10</v>
      </c>
      <c r="C563" s="34">
        <v>8092754389</v>
      </c>
      <c r="D563" s="34">
        <f>C563-E563</f>
        <v>2635000</v>
      </c>
      <c r="E563" s="34">
        <v>8090119389</v>
      </c>
      <c r="F563" s="34">
        <v>3013200</v>
      </c>
      <c r="G563" s="34">
        <v>1000000</v>
      </c>
      <c r="H563" s="34">
        <v>297571525</v>
      </c>
      <c r="I563" s="34">
        <v>749533764</v>
      </c>
      <c r="J563" s="36">
        <f t="shared" si="71"/>
        <v>7642805350</v>
      </c>
      <c r="K563" s="34">
        <f t="shared" si="72"/>
        <v>7638157150</v>
      </c>
    </row>
    <row r="564" spans="1:14" ht="15.6">
      <c r="A564" s="37"/>
      <c r="B564" s="38" t="s">
        <v>11</v>
      </c>
      <c r="C564" s="39"/>
      <c r="D564" s="40"/>
      <c r="E564" s="40">
        <v>6796949035.5900002</v>
      </c>
      <c r="F564" s="39"/>
      <c r="G564" s="39"/>
      <c r="H564" s="39">
        <v>541769800.82447219</v>
      </c>
      <c r="I564" s="39">
        <v>603865074</v>
      </c>
      <c r="J564" s="41"/>
      <c r="K564" s="39">
        <f>SUM(E564+H564-I564)</f>
        <v>6734853762.4144726</v>
      </c>
      <c r="M564" s="29" t="s">
        <v>96</v>
      </c>
      <c r="N564" s="138">
        <v>658919105.8285712</v>
      </c>
    </row>
    <row r="565" spans="1:14">
      <c r="A565" s="32">
        <v>3</v>
      </c>
      <c r="B565" s="33" t="s">
        <v>12</v>
      </c>
      <c r="C565" s="34">
        <v>266010000</v>
      </c>
      <c r="D565" s="34">
        <f>C565-E565</f>
        <v>0</v>
      </c>
      <c r="E565" s="34">
        <v>266010000</v>
      </c>
      <c r="F565" s="34">
        <v>0</v>
      </c>
      <c r="G565" s="34">
        <v>0</v>
      </c>
      <c r="H565" s="34">
        <v>0</v>
      </c>
      <c r="I565" s="34">
        <v>0</v>
      </c>
      <c r="J565" s="36">
        <f t="shared" si="71"/>
        <v>266010000</v>
      </c>
      <c r="K565" s="34">
        <f>E565+H565-I565</f>
        <v>266010000</v>
      </c>
      <c r="M565" s="29" t="s">
        <v>97</v>
      </c>
      <c r="N565" s="138">
        <v>-117149305.004099</v>
      </c>
    </row>
    <row r="566" spans="1:14" ht="15.6">
      <c r="A566" s="37"/>
      <c r="B566" s="38" t="s">
        <v>11</v>
      </c>
      <c r="C566" s="39"/>
      <c r="D566" s="40"/>
      <c r="E566" s="40">
        <v>19812800</v>
      </c>
      <c r="F566" s="39"/>
      <c r="G566" s="39"/>
      <c r="H566" s="39">
        <v>5320200</v>
      </c>
      <c r="I566" s="39">
        <v>0</v>
      </c>
      <c r="J566" s="41"/>
      <c r="K566" s="39">
        <f>SUM(E566+H566-I566)</f>
        <v>25133000</v>
      </c>
      <c r="N566" s="138"/>
    </row>
    <row r="567" spans="1:14">
      <c r="A567" s="32">
        <v>4</v>
      </c>
      <c r="B567" s="33" t="s">
        <v>13</v>
      </c>
      <c r="C567" s="34">
        <v>0</v>
      </c>
      <c r="D567" s="34">
        <f>C567-E567</f>
        <v>0</v>
      </c>
      <c r="E567" s="34">
        <v>0</v>
      </c>
      <c r="F567" s="35">
        <v>0</v>
      </c>
      <c r="G567" s="35">
        <v>0</v>
      </c>
      <c r="H567" s="34">
        <v>0</v>
      </c>
      <c r="I567" s="34">
        <v>0</v>
      </c>
      <c r="J567" s="36">
        <f t="shared" si="71"/>
        <v>0</v>
      </c>
      <c r="K567" s="34">
        <f t="shared" si="72"/>
        <v>0</v>
      </c>
      <c r="N567" s="143">
        <f>SUM(N564:N566)</f>
        <v>541769800.82447219</v>
      </c>
    </row>
    <row r="568" spans="1:14" ht="15.6">
      <c r="A568" s="37"/>
      <c r="B568" s="38" t="s">
        <v>11</v>
      </c>
      <c r="C568" s="39"/>
      <c r="D568" s="40"/>
      <c r="E568" s="34">
        <v>0</v>
      </c>
      <c r="F568" s="42"/>
      <c r="G568" s="42"/>
      <c r="H568" s="39">
        <v>0</v>
      </c>
      <c r="I568" s="39">
        <v>0</v>
      </c>
      <c r="J568" s="41"/>
      <c r="K568" s="39">
        <f>SUM(E568+H568-I568)</f>
        <v>0</v>
      </c>
    </row>
    <row r="569" spans="1:14">
      <c r="A569" s="32">
        <v>5</v>
      </c>
      <c r="B569" s="33" t="s">
        <v>14</v>
      </c>
      <c r="C569" s="34">
        <v>48470900</v>
      </c>
      <c r="D569" s="34">
        <f>C569-E569</f>
        <v>0</v>
      </c>
      <c r="E569" s="34">
        <v>48470900</v>
      </c>
      <c r="F569" s="34">
        <v>0</v>
      </c>
      <c r="G569" s="34">
        <v>0</v>
      </c>
      <c r="H569" s="34">
        <v>0</v>
      </c>
      <c r="I569" s="34">
        <v>0</v>
      </c>
      <c r="J569" s="36">
        <f t="shared" si="71"/>
        <v>48470900</v>
      </c>
      <c r="K569" s="34">
        <f t="shared" si="72"/>
        <v>48470900</v>
      </c>
    </row>
    <row r="570" spans="1:14" ht="15.6">
      <c r="A570" s="32"/>
      <c r="B570" s="38" t="s">
        <v>11</v>
      </c>
      <c r="C570" s="34"/>
      <c r="D570" s="43"/>
      <c r="E570" s="34">
        <v>0</v>
      </c>
      <c r="F570" s="34"/>
      <c r="G570" s="34"/>
      <c r="H570" s="39"/>
      <c r="I570" s="34"/>
      <c r="J570" s="36"/>
      <c r="K570" s="34"/>
    </row>
    <row r="571" spans="1:14">
      <c r="A571" s="32">
        <v>6</v>
      </c>
      <c r="B571" s="33" t="s">
        <v>15</v>
      </c>
      <c r="C571" s="34">
        <v>0</v>
      </c>
      <c r="D571" s="34">
        <f>C571-E571</f>
        <v>0</v>
      </c>
      <c r="E571" s="34">
        <v>0</v>
      </c>
      <c r="F571" s="35">
        <v>0</v>
      </c>
      <c r="G571" s="35">
        <v>0</v>
      </c>
      <c r="H571" s="34">
        <v>0</v>
      </c>
      <c r="I571" s="34">
        <v>0</v>
      </c>
      <c r="J571" s="36">
        <f t="shared" si="71"/>
        <v>0</v>
      </c>
      <c r="K571" s="34">
        <f t="shared" si="72"/>
        <v>0</v>
      </c>
    </row>
    <row r="572" spans="1:14" ht="15.6">
      <c r="A572" s="44"/>
      <c r="B572" s="38"/>
      <c r="C572" s="34"/>
      <c r="D572" s="45"/>
      <c r="E572" s="34"/>
      <c r="F572" s="34"/>
      <c r="G572" s="34"/>
      <c r="H572" s="34"/>
      <c r="I572" s="34"/>
      <c r="J572" s="34"/>
      <c r="K572" s="34"/>
    </row>
    <row r="573" spans="1:14" ht="15.6">
      <c r="A573" s="188" t="s">
        <v>4</v>
      </c>
      <c r="B573" s="188"/>
      <c r="C573" s="20">
        <f t="shared" ref="C573:K573" si="73">+C562+C563+C565+C567+C569+C571</f>
        <v>8409869289</v>
      </c>
      <c r="D573" s="20">
        <f>+D562+D563+D565+D567+D569+D571</f>
        <v>2635000</v>
      </c>
      <c r="E573" s="20">
        <f>+E562+E563+E565+E567+E569+E571</f>
        <v>8407234289</v>
      </c>
      <c r="F573" s="20">
        <f t="shared" si="73"/>
        <v>3013200</v>
      </c>
      <c r="G573" s="20">
        <f t="shared" si="73"/>
        <v>1000000</v>
      </c>
      <c r="H573" s="20">
        <f t="shared" si="73"/>
        <v>297571525</v>
      </c>
      <c r="I573" s="20">
        <f t="shared" si="73"/>
        <v>749533764</v>
      </c>
      <c r="J573" s="20">
        <f t="shared" si="73"/>
        <v>7959920250</v>
      </c>
      <c r="K573" s="20">
        <f t="shared" si="73"/>
        <v>7955272050</v>
      </c>
    </row>
    <row r="574" spans="1:14" ht="15.6">
      <c r="A574" s="188" t="s">
        <v>5</v>
      </c>
      <c r="B574" s="188"/>
      <c r="C574" s="20"/>
      <c r="D574" s="20"/>
      <c r="E574" s="20">
        <f>+E564+E566+E568+E570</f>
        <v>6816761835.5900002</v>
      </c>
      <c r="F574" s="20"/>
      <c r="G574" s="20"/>
      <c r="H574" s="20"/>
      <c r="I574" s="20"/>
      <c r="J574" s="20"/>
      <c r="K574" s="20">
        <f>+K564+K566+K568+K570</f>
        <v>6759986762.4144726</v>
      </c>
    </row>
    <row r="575" spans="1:14" ht="15.6">
      <c r="A575" s="188" t="s">
        <v>6</v>
      </c>
      <c r="B575" s="188"/>
      <c r="C575" s="21"/>
      <c r="D575" s="21"/>
      <c r="E575" s="21">
        <f>+E573-E574</f>
        <v>1590472453.4099998</v>
      </c>
      <c r="F575" s="21"/>
      <c r="G575" s="21"/>
      <c r="H575" s="21"/>
      <c r="I575" s="21"/>
      <c r="J575" s="21"/>
      <c r="K575" s="21">
        <f>+K573-K574</f>
        <v>1195285287.5855274</v>
      </c>
    </row>
    <row r="579" spans="1:14" ht="15.6">
      <c r="A579" s="191" t="s">
        <v>0</v>
      </c>
      <c r="B579" s="191"/>
      <c r="C579" s="191"/>
      <c r="D579" s="191"/>
      <c r="E579" s="191"/>
      <c r="F579" s="191"/>
      <c r="G579" s="191"/>
      <c r="H579" s="191"/>
      <c r="I579" s="191"/>
      <c r="J579" s="191"/>
      <c r="K579" s="191"/>
    </row>
    <row r="580" spans="1:14" ht="15.6">
      <c r="A580" s="191" t="str">
        <f>'[15]Form Tanah'!$A$2</f>
        <v>BADAN KEPEGAWAIAN, PENDIDIKAN DAN PELATIHAN</v>
      </c>
      <c r="B580" s="191"/>
      <c r="C580" s="191"/>
      <c r="D580" s="191"/>
      <c r="E580" s="191"/>
      <c r="F580" s="191"/>
      <c r="G580" s="191"/>
      <c r="H580" s="191"/>
      <c r="I580" s="191"/>
      <c r="J580" s="191"/>
      <c r="K580" s="191"/>
    </row>
    <row r="581" spans="1:14" ht="15.6">
      <c r="A581" s="191" t="str">
        <f>'[15]Form Tanah'!$A$3</f>
        <v>PER 31 DESEMBER 2020</v>
      </c>
      <c r="B581" s="191"/>
      <c r="C581" s="191"/>
      <c r="D581" s="191"/>
      <c r="E581" s="191"/>
      <c r="F581" s="191"/>
      <c r="G581" s="191"/>
      <c r="H581" s="191"/>
      <c r="I581" s="191"/>
      <c r="J581" s="191"/>
      <c r="K581" s="191"/>
    </row>
    <row r="582" spans="1:14" ht="15.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2"/>
    </row>
    <row r="583" spans="1:14" ht="46.8">
      <c r="A583" s="186" t="s">
        <v>2</v>
      </c>
      <c r="B583" s="186" t="s">
        <v>7</v>
      </c>
      <c r="C583" s="3" t="s">
        <v>16</v>
      </c>
      <c r="D583" s="3" t="s">
        <v>18</v>
      </c>
      <c r="E583" s="3" t="s">
        <v>20</v>
      </c>
      <c r="F583" s="3" t="s">
        <v>22</v>
      </c>
      <c r="G583" s="3" t="s">
        <v>24</v>
      </c>
      <c r="H583" s="3" t="s">
        <v>26</v>
      </c>
      <c r="I583" s="3" t="s">
        <v>28</v>
      </c>
      <c r="J583" s="3" t="s">
        <v>16</v>
      </c>
      <c r="K583" s="3" t="s">
        <v>31</v>
      </c>
    </row>
    <row r="584" spans="1:14" ht="15.6">
      <c r="A584" s="187"/>
      <c r="B584" s="187"/>
      <c r="C584" s="4">
        <v>2019</v>
      </c>
      <c r="D584" s="4">
        <f>+C584</f>
        <v>2019</v>
      </c>
      <c r="E584" s="4">
        <f>+D584</f>
        <v>2019</v>
      </c>
      <c r="F584" s="4">
        <v>2020</v>
      </c>
      <c r="G584" s="4">
        <f>+F584</f>
        <v>2020</v>
      </c>
      <c r="H584" s="4">
        <f>+G584</f>
        <v>2020</v>
      </c>
      <c r="I584" s="4">
        <f>+H584</f>
        <v>2020</v>
      </c>
      <c r="J584" s="4">
        <f>+I584</f>
        <v>2020</v>
      </c>
      <c r="K584" s="4">
        <f>+J584</f>
        <v>2020</v>
      </c>
    </row>
    <row r="585" spans="1:14" ht="15.6">
      <c r="A585" s="23" t="s">
        <v>3</v>
      </c>
      <c r="B585" s="23" t="s">
        <v>8</v>
      </c>
      <c r="C585" s="23" t="s">
        <v>17</v>
      </c>
      <c r="D585" s="23" t="s">
        <v>19</v>
      </c>
      <c r="E585" s="23" t="s">
        <v>21</v>
      </c>
      <c r="F585" s="23" t="s">
        <v>23</v>
      </c>
      <c r="G585" s="23" t="s">
        <v>25</v>
      </c>
      <c r="H585" s="23" t="s">
        <v>27</v>
      </c>
      <c r="I585" s="23" t="s">
        <v>29</v>
      </c>
      <c r="J585" s="23" t="s">
        <v>30</v>
      </c>
      <c r="K585" s="23" t="s">
        <v>32</v>
      </c>
    </row>
    <row r="586" spans="1:14">
      <c r="A586" s="6">
        <v>1</v>
      </c>
      <c r="B586" s="7" t="s">
        <v>9</v>
      </c>
      <c r="C586" s="8">
        <v>0</v>
      </c>
      <c r="D586" s="8">
        <v>0</v>
      </c>
      <c r="E586" s="8">
        <f>C586-D586</f>
        <v>0</v>
      </c>
      <c r="F586" s="9">
        <v>0</v>
      </c>
      <c r="G586" s="9">
        <v>0</v>
      </c>
      <c r="H586" s="8">
        <v>0</v>
      </c>
      <c r="I586" s="8">
        <v>0</v>
      </c>
      <c r="J586" s="10">
        <f t="shared" ref="J586:J595" si="74">C586+F586-G586+H586-I586</f>
        <v>0</v>
      </c>
      <c r="K586" s="8">
        <f t="shared" ref="K586:K595" si="75">E586+H586-I586</f>
        <v>0</v>
      </c>
    </row>
    <row r="587" spans="1:14">
      <c r="A587" s="6">
        <v>2</v>
      </c>
      <c r="B587" s="7" t="s">
        <v>10</v>
      </c>
      <c r="C587" s="8">
        <v>2580430744</v>
      </c>
      <c r="D587" s="8">
        <v>19923500</v>
      </c>
      <c r="E587" s="8">
        <f>C587-D587</f>
        <v>2560507244</v>
      </c>
      <c r="F587" s="8">
        <v>0</v>
      </c>
      <c r="G587" s="8">
        <v>100000</v>
      </c>
      <c r="H587" s="8">
        <v>735459000</v>
      </c>
      <c r="I587" s="8">
        <v>644257876</v>
      </c>
      <c r="J587" s="10">
        <f t="shared" si="74"/>
        <v>2671531868</v>
      </c>
      <c r="K587" s="8">
        <f t="shared" si="75"/>
        <v>2651708368</v>
      </c>
      <c r="M587" s="138"/>
    </row>
    <row r="588" spans="1:14" ht="15.6">
      <c r="A588" s="11"/>
      <c r="B588" s="12" t="s">
        <v>11</v>
      </c>
      <c r="C588" s="13"/>
      <c r="D588" s="14"/>
      <c r="E588" s="13">
        <v>1959978151.8857143</v>
      </c>
      <c r="F588" s="13"/>
      <c r="G588" s="13"/>
      <c r="H588" s="13">
        <v>40945305.885800272</v>
      </c>
      <c r="I588" s="13">
        <v>155913000</v>
      </c>
      <c r="J588" s="15"/>
      <c r="K588" s="13">
        <f>SUM(E588+H588-I588)</f>
        <v>1845010457.7715147</v>
      </c>
      <c r="M588" s="29" t="s">
        <v>96</v>
      </c>
      <c r="N588" s="138">
        <v>292320146.28571427</v>
      </c>
    </row>
    <row r="589" spans="1:14">
      <c r="A589" s="6">
        <v>3</v>
      </c>
      <c r="B589" s="7" t="s">
        <v>12</v>
      </c>
      <c r="C589" s="8">
        <v>0</v>
      </c>
      <c r="D589" s="8">
        <v>0</v>
      </c>
      <c r="E589" s="8">
        <f>C589-D589</f>
        <v>0</v>
      </c>
      <c r="F589" s="8">
        <v>0</v>
      </c>
      <c r="G589" s="8">
        <v>0</v>
      </c>
      <c r="H589" s="8">
        <v>0</v>
      </c>
      <c r="I589" s="8">
        <v>0</v>
      </c>
      <c r="J589" s="10">
        <f t="shared" si="74"/>
        <v>0</v>
      </c>
      <c r="K589" s="8">
        <f t="shared" si="75"/>
        <v>0</v>
      </c>
      <c r="M589" s="29" t="s">
        <v>97</v>
      </c>
      <c r="N589" s="138">
        <v>-251374840.399914</v>
      </c>
    </row>
    <row r="590" spans="1:14" ht="15.6">
      <c r="A590" s="11"/>
      <c r="B590" s="12" t="s">
        <v>11</v>
      </c>
      <c r="C590" s="13"/>
      <c r="D590" s="14"/>
      <c r="E590" s="13"/>
      <c r="F590" s="13"/>
      <c r="G590" s="13"/>
      <c r="H590" s="13"/>
      <c r="I590" s="13"/>
      <c r="J590" s="15"/>
      <c r="K590" s="13"/>
      <c r="N590" s="138">
        <f>SUM(N588:N589)</f>
        <v>40945305.885800272</v>
      </c>
    </row>
    <row r="591" spans="1:14">
      <c r="A591" s="6">
        <v>4</v>
      </c>
      <c r="B591" s="7" t="s">
        <v>13</v>
      </c>
      <c r="C591" s="8">
        <v>0</v>
      </c>
      <c r="D591" s="8">
        <v>0</v>
      </c>
      <c r="E591" s="8">
        <f>C591-D591</f>
        <v>0</v>
      </c>
      <c r="F591" s="9">
        <v>0</v>
      </c>
      <c r="G591" s="9">
        <v>0</v>
      </c>
      <c r="H591" s="8">
        <v>0</v>
      </c>
      <c r="I591" s="8">
        <v>0</v>
      </c>
      <c r="J591" s="10">
        <f t="shared" si="74"/>
        <v>0</v>
      </c>
      <c r="K591" s="8">
        <f t="shared" si="75"/>
        <v>0</v>
      </c>
    </row>
    <row r="592" spans="1:14" ht="15.6">
      <c r="A592" s="11"/>
      <c r="B592" s="12" t="s">
        <v>11</v>
      </c>
      <c r="C592" s="13"/>
      <c r="D592" s="14"/>
      <c r="E592" s="13">
        <v>0</v>
      </c>
      <c r="F592" s="16"/>
      <c r="G592" s="16"/>
      <c r="H592" s="13"/>
      <c r="I592" s="13"/>
      <c r="J592" s="15"/>
      <c r="K592" s="13"/>
    </row>
    <row r="593" spans="1:11">
      <c r="A593" s="6">
        <v>5</v>
      </c>
      <c r="B593" s="7" t="s">
        <v>14</v>
      </c>
      <c r="C593" s="8">
        <v>15980800</v>
      </c>
      <c r="D593" s="8">
        <v>0</v>
      </c>
      <c r="E593" s="8">
        <f>C593-D593</f>
        <v>15980800</v>
      </c>
      <c r="F593" s="8">
        <v>0</v>
      </c>
      <c r="G593" s="8">
        <v>0</v>
      </c>
      <c r="H593" s="8">
        <v>0</v>
      </c>
      <c r="I593" s="8">
        <v>0</v>
      </c>
      <c r="J593" s="10">
        <f t="shared" si="74"/>
        <v>15980800</v>
      </c>
      <c r="K593" s="8">
        <f t="shared" si="75"/>
        <v>15980800</v>
      </c>
    </row>
    <row r="594" spans="1:11" ht="15.6">
      <c r="A594" s="6"/>
      <c r="B594" s="12" t="s">
        <v>11</v>
      </c>
      <c r="C594" s="8"/>
      <c r="D594" s="17"/>
      <c r="E594" s="13">
        <v>0</v>
      </c>
      <c r="F594" s="8"/>
      <c r="G594" s="8"/>
      <c r="H594" s="13"/>
      <c r="I594" s="8"/>
      <c r="J594" s="10"/>
      <c r="K594" s="8"/>
    </row>
    <row r="595" spans="1:11">
      <c r="A595" s="6">
        <v>6</v>
      </c>
      <c r="B595" s="7" t="s">
        <v>15</v>
      </c>
      <c r="C595" s="8">
        <v>0</v>
      </c>
      <c r="D595" s="8">
        <v>0</v>
      </c>
      <c r="E595" s="8">
        <f>C595-D595</f>
        <v>0</v>
      </c>
      <c r="F595" s="9">
        <v>0</v>
      </c>
      <c r="G595" s="9">
        <v>0</v>
      </c>
      <c r="H595" s="8">
        <v>0</v>
      </c>
      <c r="I595" s="8">
        <v>0</v>
      </c>
      <c r="J595" s="10">
        <f t="shared" si="74"/>
        <v>0</v>
      </c>
      <c r="K595" s="8">
        <f t="shared" si="75"/>
        <v>0</v>
      </c>
    </row>
    <row r="596" spans="1:11" ht="15.6">
      <c r="A596" s="18"/>
      <c r="B596" s="12"/>
      <c r="C596" s="8"/>
      <c r="D596" s="19"/>
      <c r="E596" s="8"/>
      <c r="F596" s="8"/>
      <c r="G596" s="8"/>
      <c r="H596" s="8"/>
      <c r="I596" s="8"/>
      <c r="J596" s="8"/>
      <c r="K596" s="8"/>
    </row>
    <row r="597" spans="1:11" ht="15.6">
      <c r="A597" s="188" t="s">
        <v>4</v>
      </c>
      <c r="B597" s="188"/>
      <c r="C597" s="20">
        <f t="shared" ref="C597:K597" si="76">+C586+C587+C589+C591+C593+C595</f>
        <v>2596411544</v>
      </c>
      <c r="D597" s="20">
        <f t="shared" si="76"/>
        <v>19923500</v>
      </c>
      <c r="E597" s="20">
        <f t="shared" si="76"/>
        <v>2576488044</v>
      </c>
      <c r="F597" s="20">
        <f t="shared" si="76"/>
        <v>0</v>
      </c>
      <c r="G597" s="20">
        <f t="shared" si="76"/>
        <v>100000</v>
      </c>
      <c r="H597" s="20">
        <f t="shared" si="76"/>
        <v>735459000</v>
      </c>
      <c r="I597" s="20">
        <f t="shared" si="76"/>
        <v>644257876</v>
      </c>
      <c r="J597" s="20">
        <f t="shared" si="76"/>
        <v>2687512668</v>
      </c>
      <c r="K597" s="20">
        <f t="shared" si="76"/>
        <v>2667689168</v>
      </c>
    </row>
    <row r="598" spans="1:11" ht="15.6">
      <c r="A598" s="188" t="s">
        <v>5</v>
      </c>
      <c r="B598" s="188"/>
      <c r="C598" s="20"/>
      <c r="D598" s="20"/>
      <c r="E598" s="20">
        <f>+E588+E590+E592+E594</f>
        <v>1959978151.8857143</v>
      </c>
      <c r="F598" s="20"/>
      <c r="G598" s="20"/>
      <c r="H598" s="20"/>
      <c r="I598" s="20"/>
      <c r="J598" s="20"/>
      <c r="K598" s="20">
        <f>+K588+K590+K592+K594</f>
        <v>1845010457.7715147</v>
      </c>
    </row>
    <row r="599" spans="1:11" ht="15.6">
      <c r="A599" s="188" t="s">
        <v>6</v>
      </c>
      <c r="B599" s="188"/>
      <c r="C599" s="21"/>
      <c r="D599" s="21"/>
      <c r="E599" s="21">
        <f>+E597-E598</f>
        <v>616509892.11428571</v>
      </c>
      <c r="F599" s="21"/>
      <c r="G599" s="21"/>
      <c r="H599" s="21"/>
      <c r="I599" s="21"/>
      <c r="J599" s="21"/>
      <c r="K599" s="21">
        <f>+K597-K598</f>
        <v>822678710.22848535</v>
      </c>
    </row>
    <row r="601" spans="1:11">
      <c r="G601" s="138"/>
      <c r="H601" s="138"/>
      <c r="I601" s="138"/>
    </row>
    <row r="603" spans="1:11" ht="15.6">
      <c r="A603" s="191" t="s">
        <v>0</v>
      </c>
      <c r="B603" s="191"/>
      <c r="C603" s="191"/>
      <c r="D603" s="191"/>
      <c r="E603" s="191"/>
      <c r="F603" s="191"/>
      <c r="G603" s="191"/>
      <c r="H603" s="191"/>
      <c r="I603" s="191"/>
      <c r="J603" s="191"/>
      <c r="K603" s="191"/>
    </row>
    <row r="604" spans="1:11" ht="15.6">
      <c r="A604" s="191" t="s">
        <v>72</v>
      </c>
      <c r="B604" s="191"/>
      <c r="C604" s="191"/>
      <c r="D604" s="191"/>
      <c r="E604" s="191"/>
      <c r="F604" s="191"/>
      <c r="G604" s="191"/>
      <c r="H604" s="191"/>
      <c r="I604" s="191"/>
      <c r="J604" s="191"/>
      <c r="K604" s="191"/>
    </row>
    <row r="605" spans="1:11" ht="15.6">
      <c r="A605" s="191" t="s">
        <v>33</v>
      </c>
      <c r="B605" s="191"/>
      <c r="C605" s="191"/>
      <c r="D605" s="191"/>
      <c r="E605" s="191"/>
      <c r="F605" s="191"/>
      <c r="G605" s="191"/>
      <c r="H605" s="191"/>
      <c r="I605" s="191"/>
      <c r="J605" s="191"/>
      <c r="K605" s="191"/>
    </row>
    <row r="606" spans="1:11" ht="15.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5.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2"/>
    </row>
    <row r="608" spans="1:11" ht="46.8">
      <c r="A608" s="186" t="s">
        <v>2</v>
      </c>
      <c r="B608" s="186" t="s">
        <v>7</v>
      </c>
      <c r="C608" s="3" t="s">
        <v>16</v>
      </c>
      <c r="D608" s="3" t="s">
        <v>18</v>
      </c>
      <c r="E608" s="3" t="s">
        <v>20</v>
      </c>
      <c r="F608" s="3" t="s">
        <v>22</v>
      </c>
      <c r="G608" s="3" t="s">
        <v>24</v>
      </c>
      <c r="H608" s="3" t="s">
        <v>26</v>
      </c>
      <c r="I608" s="3" t="s">
        <v>28</v>
      </c>
      <c r="J608" s="3" t="s">
        <v>16</v>
      </c>
      <c r="K608" s="3" t="s">
        <v>31</v>
      </c>
    </row>
    <row r="609" spans="1:14" ht="15.6">
      <c r="A609" s="187"/>
      <c r="B609" s="187"/>
      <c r="C609" s="4">
        <v>2019</v>
      </c>
      <c r="D609" s="4">
        <f>+C609</f>
        <v>2019</v>
      </c>
      <c r="E609" s="4">
        <f>+D609</f>
        <v>2019</v>
      </c>
      <c r="F609" s="4">
        <v>2020</v>
      </c>
      <c r="G609" s="4">
        <f>+F609</f>
        <v>2020</v>
      </c>
      <c r="H609" s="4">
        <f>+G609</f>
        <v>2020</v>
      </c>
      <c r="I609" s="4">
        <f>+H609</f>
        <v>2020</v>
      </c>
      <c r="J609" s="4">
        <f>+I609</f>
        <v>2020</v>
      </c>
      <c r="K609" s="4">
        <f>+J609</f>
        <v>2020</v>
      </c>
    </row>
    <row r="610" spans="1:14" ht="15.6">
      <c r="A610" s="23" t="s">
        <v>3</v>
      </c>
      <c r="B610" s="23" t="s">
        <v>8</v>
      </c>
      <c r="C610" s="23" t="s">
        <v>17</v>
      </c>
      <c r="D610" s="23" t="s">
        <v>19</v>
      </c>
      <c r="E610" s="23" t="s">
        <v>21</v>
      </c>
      <c r="F610" s="23" t="s">
        <v>23</v>
      </c>
      <c r="G610" s="23" t="s">
        <v>25</v>
      </c>
      <c r="H610" s="23" t="s">
        <v>27</v>
      </c>
      <c r="I610" s="23" t="s">
        <v>29</v>
      </c>
      <c r="J610" s="23" t="s">
        <v>30</v>
      </c>
      <c r="K610" s="23" t="s">
        <v>32</v>
      </c>
    </row>
    <row r="611" spans="1:14">
      <c r="A611" s="6">
        <v>1</v>
      </c>
      <c r="B611" s="7" t="s">
        <v>9</v>
      </c>
      <c r="C611" s="8">
        <v>55294418910</v>
      </c>
      <c r="D611" s="8">
        <f>C611-E611</f>
        <v>0</v>
      </c>
      <c r="E611" s="8">
        <v>55294418910</v>
      </c>
      <c r="F611" s="9">
        <v>0</v>
      </c>
      <c r="G611" s="9">
        <v>0</v>
      </c>
      <c r="H611" s="8">
        <v>293370000</v>
      </c>
      <c r="I611" s="8">
        <v>0</v>
      </c>
      <c r="J611" s="10">
        <f t="shared" ref="J611:J620" si="77">C611+F611-G611+H611-I611</f>
        <v>55587788910</v>
      </c>
      <c r="K611" s="8">
        <f t="shared" ref="K611:K620" si="78">E611+H611-I611</f>
        <v>55587788910</v>
      </c>
    </row>
    <row r="612" spans="1:14">
      <c r="A612" s="6">
        <v>2</v>
      </c>
      <c r="B612" s="7" t="s">
        <v>10</v>
      </c>
      <c r="C612" s="8">
        <v>30996310141</v>
      </c>
      <c r="D612" s="8">
        <f>C612-E612</f>
        <v>253602050</v>
      </c>
      <c r="E612" s="8">
        <v>30742708091</v>
      </c>
      <c r="F612" s="8">
        <v>0</v>
      </c>
      <c r="G612" s="8">
        <v>0</v>
      </c>
      <c r="H612" s="8">
        <v>2064082016</v>
      </c>
      <c r="I612" s="8">
        <v>2901439800</v>
      </c>
      <c r="J612" s="10">
        <f t="shared" si="77"/>
        <v>30158952357</v>
      </c>
      <c r="K612" s="8">
        <f t="shared" si="78"/>
        <v>29905350307</v>
      </c>
    </row>
    <row r="613" spans="1:14" ht="15.6">
      <c r="A613" s="11"/>
      <c r="B613" s="12" t="s">
        <v>11</v>
      </c>
      <c r="C613" s="13"/>
      <c r="D613" s="14"/>
      <c r="E613" s="14">
        <v>24363683029.580002</v>
      </c>
      <c r="F613" s="13"/>
      <c r="G613" s="13"/>
      <c r="H613" s="13">
        <v>2222408082.9422674</v>
      </c>
      <c r="I613" s="13">
        <v>1466754778.5713999</v>
      </c>
      <c r="J613" s="15"/>
      <c r="K613" s="13">
        <f>SUM(E613+H613-I613)</f>
        <v>25119336333.950871</v>
      </c>
      <c r="M613" s="29" t="s">
        <v>96</v>
      </c>
      <c r="N613" s="138">
        <v>2639686415.5119042</v>
      </c>
    </row>
    <row r="614" spans="1:14">
      <c r="A614" s="6">
        <v>3</v>
      </c>
      <c r="B614" s="7" t="s">
        <v>12</v>
      </c>
      <c r="C614" s="8">
        <v>63247380845.229996</v>
      </c>
      <c r="D614" s="8">
        <f>C614-E614</f>
        <v>0</v>
      </c>
      <c r="E614" s="8">
        <v>63247380845.229996</v>
      </c>
      <c r="F614" s="8">
        <v>0</v>
      </c>
      <c r="G614" s="8">
        <v>0</v>
      </c>
      <c r="H614" s="8">
        <v>3097534000</v>
      </c>
      <c r="I614" s="8">
        <v>0</v>
      </c>
      <c r="J614" s="10">
        <f t="shared" si="77"/>
        <v>66344914845.229996</v>
      </c>
      <c r="K614" s="8">
        <f>E614+H614-I614</f>
        <v>66344914845.229996</v>
      </c>
      <c r="M614" s="29" t="s">
        <v>97</v>
      </c>
      <c r="N614" s="138">
        <v>-417278332.569637</v>
      </c>
    </row>
    <row r="615" spans="1:14" ht="15.6">
      <c r="A615" s="11"/>
      <c r="B615" s="12" t="s">
        <v>11</v>
      </c>
      <c r="C615" s="13"/>
      <c r="D615" s="14"/>
      <c r="E615" s="14">
        <v>13313445930.952597</v>
      </c>
      <c r="F615" s="13"/>
      <c r="G615" s="13"/>
      <c r="H615" s="13">
        <v>1320314810.8092</v>
      </c>
      <c r="I615" s="13">
        <v>0</v>
      </c>
      <c r="J615" s="15"/>
      <c r="K615" s="13">
        <f>SUM(E615+H615-I615)</f>
        <v>14633760741.761797</v>
      </c>
      <c r="M615" s="138"/>
      <c r="N615" s="138"/>
    </row>
    <row r="616" spans="1:14">
      <c r="A616" s="6">
        <v>4</v>
      </c>
      <c r="B616" s="7" t="s">
        <v>13</v>
      </c>
      <c r="C616" s="8">
        <v>2268809120</v>
      </c>
      <c r="D616" s="8">
        <f>C616-E616</f>
        <v>0</v>
      </c>
      <c r="E616" s="8">
        <v>2268809120</v>
      </c>
      <c r="F616" s="9">
        <v>0</v>
      </c>
      <c r="G616" s="9">
        <v>0</v>
      </c>
      <c r="H616" s="8">
        <v>0</v>
      </c>
      <c r="I616" s="8">
        <v>0</v>
      </c>
      <c r="J616" s="10">
        <f t="shared" si="77"/>
        <v>2268809120</v>
      </c>
      <c r="K616" s="8">
        <f t="shared" si="78"/>
        <v>2268809120</v>
      </c>
      <c r="M616" s="138"/>
      <c r="N616" s="138">
        <f>SUM(N613:N615)</f>
        <v>2222408082.9422674</v>
      </c>
    </row>
    <row r="617" spans="1:14" ht="15.6">
      <c r="A617" s="11"/>
      <c r="B617" s="12" t="s">
        <v>11</v>
      </c>
      <c r="C617" s="13"/>
      <c r="D617" s="14"/>
      <c r="E617" s="14">
        <v>695221587</v>
      </c>
      <c r="F617" s="16"/>
      <c r="G617" s="16"/>
      <c r="H617" s="13">
        <v>114089248</v>
      </c>
      <c r="I617" s="13">
        <v>0</v>
      </c>
      <c r="J617" s="15"/>
      <c r="K617" s="13">
        <f>SUM(E617+H617-I617)</f>
        <v>809310835</v>
      </c>
      <c r="M617" s="139"/>
    </row>
    <row r="618" spans="1:14">
      <c r="A618" s="6">
        <v>5</v>
      </c>
      <c r="B618" s="7" t="s">
        <v>14</v>
      </c>
      <c r="C618" s="8">
        <v>700521500</v>
      </c>
      <c r="D618" s="8">
        <f>C618-E618</f>
        <v>0</v>
      </c>
      <c r="E618" s="8">
        <v>700521500</v>
      </c>
      <c r="F618" s="8">
        <v>0</v>
      </c>
      <c r="G618" s="8">
        <v>0</v>
      </c>
      <c r="H618" s="8">
        <v>0</v>
      </c>
      <c r="I618" s="8">
        <v>0</v>
      </c>
      <c r="J618" s="10">
        <f t="shared" si="77"/>
        <v>700521500</v>
      </c>
      <c r="K618" s="8">
        <f t="shared" si="78"/>
        <v>700521500</v>
      </c>
    </row>
    <row r="619" spans="1:14" ht="15.6">
      <c r="A619" s="6"/>
      <c r="B619" s="12" t="s">
        <v>11</v>
      </c>
      <c r="C619" s="8"/>
      <c r="D619" s="17"/>
      <c r="E619" s="14">
        <v>285712000</v>
      </c>
      <c r="F619" s="8"/>
      <c r="G619" s="8"/>
      <c r="H619" s="13"/>
      <c r="I619" s="8"/>
      <c r="J619" s="10"/>
      <c r="K619" s="8">
        <v>285712000</v>
      </c>
    </row>
    <row r="620" spans="1:14">
      <c r="A620" s="6">
        <v>6</v>
      </c>
      <c r="B620" s="7" t="s">
        <v>15</v>
      </c>
      <c r="C620" s="8">
        <v>0</v>
      </c>
      <c r="D620" s="8">
        <f>C620-E620</f>
        <v>0</v>
      </c>
      <c r="E620" s="8">
        <v>0</v>
      </c>
      <c r="F620" s="9">
        <v>0</v>
      </c>
      <c r="G620" s="9">
        <v>0</v>
      </c>
      <c r="H620" s="8">
        <v>0</v>
      </c>
      <c r="I620" s="8">
        <v>0</v>
      </c>
      <c r="J620" s="10">
        <f t="shared" si="77"/>
        <v>0</v>
      </c>
      <c r="K620" s="8">
        <f t="shared" si="78"/>
        <v>0</v>
      </c>
    </row>
    <row r="621" spans="1:14" ht="15.6">
      <c r="A621" s="18"/>
      <c r="B621" s="12"/>
      <c r="C621" s="8"/>
      <c r="D621" s="19"/>
      <c r="E621" s="8"/>
      <c r="F621" s="8"/>
      <c r="G621" s="8"/>
      <c r="H621" s="8"/>
      <c r="I621" s="8"/>
      <c r="J621" s="8"/>
      <c r="K621" s="8"/>
    </row>
    <row r="622" spans="1:14" ht="15.6">
      <c r="A622" s="188" t="s">
        <v>4</v>
      </c>
      <c r="B622" s="188"/>
      <c r="C622" s="20">
        <f t="shared" ref="C622:K622" si="79">+C611+C612+C614+C616+C618+C620</f>
        <v>152507440516.22998</v>
      </c>
      <c r="D622" s="20">
        <f>+D611+D612+D614+D616+D618+D620</f>
        <v>253602050</v>
      </c>
      <c r="E622" s="20">
        <f>+E611+E612+E614+E616+E618+E620</f>
        <v>152253838466.22998</v>
      </c>
      <c r="F622" s="20">
        <f t="shared" si="79"/>
        <v>0</v>
      </c>
      <c r="G622" s="20">
        <f t="shared" si="79"/>
        <v>0</v>
      </c>
      <c r="H622" s="20">
        <f t="shared" si="79"/>
        <v>5454986016</v>
      </c>
      <c r="I622" s="20">
        <f t="shared" si="79"/>
        <v>2901439800</v>
      </c>
      <c r="J622" s="20">
        <f t="shared" si="79"/>
        <v>155060986732.22998</v>
      </c>
      <c r="K622" s="20">
        <f t="shared" si="79"/>
        <v>154807384682.22998</v>
      </c>
    </row>
    <row r="623" spans="1:14" ht="15.6">
      <c r="A623" s="188" t="s">
        <v>5</v>
      </c>
      <c r="B623" s="188"/>
      <c r="C623" s="20"/>
      <c r="D623" s="20"/>
      <c r="E623" s="20">
        <f>+E613+E615+E617+E619</f>
        <v>38658062547.5326</v>
      </c>
      <c r="F623" s="20"/>
      <c r="G623" s="20"/>
      <c r="H623" s="20"/>
      <c r="I623" s="20"/>
      <c r="J623" s="20"/>
      <c r="K623" s="20">
        <f>+K613+K615+K617+K619</f>
        <v>40848119910.712669</v>
      </c>
    </row>
    <row r="624" spans="1:14" ht="15.6">
      <c r="A624" s="188" t="s">
        <v>6</v>
      </c>
      <c r="B624" s="188"/>
      <c r="C624" s="21"/>
      <c r="D624" s="21"/>
      <c r="E624" s="21">
        <f>+E622-E623</f>
        <v>113595775918.69739</v>
      </c>
      <c r="F624" s="21"/>
      <c r="G624" s="21"/>
      <c r="H624" s="21"/>
      <c r="I624" s="21"/>
      <c r="J624" s="21"/>
      <c r="K624" s="21">
        <f>+K622-K623</f>
        <v>113959264771.5173</v>
      </c>
    </row>
    <row r="628" spans="1:14" ht="15.6">
      <c r="A628" s="191" t="s">
        <v>0</v>
      </c>
      <c r="B628" s="191"/>
      <c r="C628" s="191"/>
      <c r="D628" s="191"/>
      <c r="E628" s="191"/>
      <c r="F628" s="191"/>
      <c r="G628" s="191"/>
      <c r="H628" s="191"/>
      <c r="I628" s="191"/>
      <c r="J628" s="191"/>
      <c r="K628" s="191"/>
    </row>
    <row r="629" spans="1:14" ht="15.6">
      <c r="A629" s="191" t="str">
        <f>'[16]Form Tanah'!$A$2</f>
        <v>SEKRETARIAT DPRD</v>
      </c>
      <c r="B629" s="191"/>
      <c r="C629" s="191"/>
      <c r="D629" s="191"/>
      <c r="E629" s="191"/>
      <c r="F629" s="191"/>
      <c r="G629" s="191"/>
      <c r="H629" s="191"/>
      <c r="I629" s="191"/>
      <c r="J629" s="191"/>
      <c r="K629" s="191"/>
    </row>
    <row r="630" spans="1:14" ht="15.6">
      <c r="A630" s="191" t="str">
        <f>'[16]Form Tanah'!$A$4</f>
        <v>PER 31 DESEMBER 2020</v>
      </c>
      <c r="B630" s="191"/>
      <c r="C630" s="191"/>
      <c r="D630" s="191"/>
      <c r="E630" s="191"/>
      <c r="F630" s="191"/>
      <c r="G630" s="191"/>
      <c r="H630" s="191"/>
      <c r="I630" s="191"/>
      <c r="J630" s="191"/>
      <c r="K630" s="191"/>
    </row>
    <row r="631" spans="1:14" ht="15.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2"/>
    </row>
    <row r="632" spans="1:14" ht="46.8">
      <c r="A632" s="186" t="s">
        <v>2</v>
      </c>
      <c r="B632" s="186" t="s">
        <v>7</v>
      </c>
      <c r="C632" s="3" t="s">
        <v>16</v>
      </c>
      <c r="D632" s="3" t="s">
        <v>18</v>
      </c>
      <c r="E632" s="3" t="s">
        <v>20</v>
      </c>
      <c r="F632" s="3" t="s">
        <v>22</v>
      </c>
      <c r="G632" s="3" t="s">
        <v>24</v>
      </c>
      <c r="H632" s="3" t="s">
        <v>26</v>
      </c>
      <c r="I632" s="3" t="s">
        <v>28</v>
      </c>
      <c r="J632" s="3" t="s">
        <v>16</v>
      </c>
      <c r="K632" s="3" t="s">
        <v>31</v>
      </c>
    </row>
    <row r="633" spans="1:14" ht="15.6">
      <c r="A633" s="187"/>
      <c r="B633" s="187"/>
      <c r="C633" s="4">
        <v>2019</v>
      </c>
      <c r="D633" s="4">
        <f>+C633</f>
        <v>2019</v>
      </c>
      <c r="E633" s="4">
        <f>+D633</f>
        <v>2019</v>
      </c>
      <c r="F633" s="4">
        <v>2020</v>
      </c>
      <c r="G633" s="4">
        <f>+F633</f>
        <v>2020</v>
      </c>
      <c r="H633" s="4">
        <f>+G633</f>
        <v>2020</v>
      </c>
      <c r="I633" s="4">
        <f>+H633</f>
        <v>2020</v>
      </c>
      <c r="J633" s="4">
        <f>+I633</f>
        <v>2020</v>
      </c>
      <c r="K633" s="4">
        <f>+J633</f>
        <v>2020</v>
      </c>
    </row>
    <row r="634" spans="1:14" ht="15.6">
      <c r="A634" s="23" t="s">
        <v>3</v>
      </c>
      <c r="B634" s="23" t="s">
        <v>8</v>
      </c>
      <c r="C634" s="23" t="s">
        <v>17</v>
      </c>
      <c r="D634" s="23" t="s">
        <v>19</v>
      </c>
      <c r="E634" s="23" t="s">
        <v>21</v>
      </c>
      <c r="F634" s="23" t="s">
        <v>23</v>
      </c>
      <c r="G634" s="23" t="s">
        <v>25</v>
      </c>
      <c r="H634" s="23" t="s">
        <v>27</v>
      </c>
      <c r="I634" s="23" t="s">
        <v>29</v>
      </c>
      <c r="J634" s="23" t="s">
        <v>30</v>
      </c>
      <c r="K634" s="23" t="s">
        <v>32</v>
      </c>
    </row>
    <row r="635" spans="1:14">
      <c r="A635" s="6">
        <v>1</v>
      </c>
      <c r="B635" s="7" t="s">
        <v>9</v>
      </c>
      <c r="C635" s="8">
        <v>900000000</v>
      </c>
      <c r="D635" s="8">
        <f>C635-E635</f>
        <v>0</v>
      </c>
      <c r="E635" s="8">
        <v>900000000</v>
      </c>
      <c r="F635" s="9">
        <v>0</v>
      </c>
      <c r="G635" s="9">
        <v>0</v>
      </c>
      <c r="H635" s="8">
        <v>0</v>
      </c>
      <c r="I635" s="8">
        <v>0</v>
      </c>
      <c r="J635" s="10">
        <f t="shared" ref="J635:J644" si="80">C635+F635-G635+H635-I635</f>
        <v>900000000</v>
      </c>
      <c r="K635" s="8">
        <f t="shared" ref="K635:K644" si="81">E635+H635-I635</f>
        <v>900000000</v>
      </c>
    </row>
    <row r="636" spans="1:14">
      <c r="A636" s="6">
        <v>2</v>
      </c>
      <c r="B636" s="7" t="s">
        <v>10</v>
      </c>
      <c r="C636" s="8">
        <v>11419053960</v>
      </c>
      <c r="D636" s="8">
        <f>C636-E636</f>
        <v>22270000</v>
      </c>
      <c r="E636" s="8">
        <v>11396783960</v>
      </c>
      <c r="F636" s="8">
        <v>0</v>
      </c>
      <c r="G636" s="8">
        <v>0</v>
      </c>
      <c r="H636" s="8">
        <v>355725525</v>
      </c>
      <c r="I636" s="8">
        <v>1266423600</v>
      </c>
      <c r="J636" s="10">
        <f t="shared" si="80"/>
        <v>10508355885</v>
      </c>
      <c r="K636" s="8">
        <f t="shared" si="81"/>
        <v>10486085885</v>
      </c>
    </row>
    <row r="637" spans="1:14" ht="15.6">
      <c r="A637" s="11"/>
      <c r="B637" s="12" t="s">
        <v>11</v>
      </c>
      <c r="C637" s="13"/>
      <c r="D637" s="14"/>
      <c r="E637" s="13">
        <v>7193811047.4300003</v>
      </c>
      <c r="F637" s="13"/>
      <c r="G637" s="13"/>
      <c r="H637" s="13">
        <v>203795383.3556149</v>
      </c>
      <c r="I637" s="13"/>
      <c r="J637" s="15"/>
      <c r="K637" s="13">
        <f>SUM(E637+H637-I637)</f>
        <v>7397606430.785615</v>
      </c>
      <c r="M637" s="29" t="s">
        <v>96</v>
      </c>
      <c r="N637" s="138">
        <v>1468503568.3571548</v>
      </c>
    </row>
    <row r="638" spans="1:14">
      <c r="A638" s="6">
        <v>3</v>
      </c>
      <c r="B638" s="7" t="s">
        <v>12</v>
      </c>
      <c r="C638" s="8">
        <v>29908611750</v>
      </c>
      <c r="D638" s="8">
        <f>C638-E638</f>
        <v>0</v>
      </c>
      <c r="E638" s="8">
        <v>29908611750</v>
      </c>
      <c r="F638" s="8">
        <v>0</v>
      </c>
      <c r="G638" s="8">
        <v>0</v>
      </c>
      <c r="H638" s="8">
        <v>0</v>
      </c>
      <c r="I638" s="8">
        <v>0</v>
      </c>
      <c r="J638" s="10">
        <f t="shared" si="80"/>
        <v>29908611750</v>
      </c>
      <c r="K638" s="8">
        <f t="shared" si="81"/>
        <v>29908611750</v>
      </c>
      <c r="M638" s="29" t="s">
        <v>97</v>
      </c>
      <c r="N638" s="138">
        <v>-1264708185.0015399</v>
      </c>
    </row>
    <row r="639" spans="1:14" ht="15.6">
      <c r="A639" s="11"/>
      <c r="B639" s="12" t="s">
        <v>11</v>
      </c>
      <c r="C639" s="13"/>
      <c r="D639" s="14"/>
      <c r="E639" s="13">
        <v>1679134168</v>
      </c>
      <c r="F639" s="13"/>
      <c r="G639" s="13"/>
      <c r="H639" s="13">
        <v>596187986.33858263</v>
      </c>
      <c r="I639" s="13">
        <v>0</v>
      </c>
      <c r="J639" s="15"/>
      <c r="K639" s="13">
        <f>SUM(E639+H639-I639)</f>
        <v>2275322154.3385825</v>
      </c>
      <c r="N639" s="138"/>
    </row>
    <row r="640" spans="1:14">
      <c r="A640" s="6">
        <v>4</v>
      </c>
      <c r="B640" s="7" t="s">
        <v>13</v>
      </c>
      <c r="C640" s="8">
        <v>0</v>
      </c>
      <c r="D640" s="8">
        <f>C640-E640</f>
        <v>0</v>
      </c>
      <c r="E640" s="8">
        <v>0</v>
      </c>
      <c r="F640" s="9">
        <v>0</v>
      </c>
      <c r="G640" s="9">
        <v>0</v>
      </c>
      <c r="H640" s="8">
        <v>0</v>
      </c>
      <c r="I640" s="8">
        <v>0</v>
      </c>
      <c r="J640" s="10">
        <f t="shared" si="80"/>
        <v>0</v>
      </c>
      <c r="K640" s="8">
        <f t="shared" si="81"/>
        <v>0</v>
      </c>
      <c r="N640" s="143">
        <f>SUM(N637:N639)</f>
        <v>203795383.3556149</v>
      </c>
    </row>
    <row r="641" spans="1:11" ht="15.6">
      <c r="A641" s="11"/>
      <c r="B641" s="12" t="s">
        <v>11</v>
      </c>
      <c r="C641" s="13"/>
      <c r="D641" s="14"/>
      <c r="E641" s="13">
        <v>0</v>
      </c>
      <c r="F641" s="16"/>
      <c r="G641" s="16"/>
      <c r="H641" s="13">
        <v>0</v>
      </c>
      <c r="I641" s="13">
        <v>0</v>
      </c>
      <c r="J641" s="15"/>
      <c r="K641" s="13">
        <f>SUM(E641+H641-I641)</f>
        <v>0</v>
      </c>
    </row>
    <row r="642" spans="1:11">
      <c r="A642" s="6">
        <v>5</v>
      </c>
      <c r="B642" s="7" t="s">
        <v>14</v>
      </c>
      <c r="C642" s="8">
        <v>0</v>
      </c>
      <c r="D642" s="8">
        <f>C642-E642</f>
        <v>0</v>
      </c>
      <c r="E642" s="8">
        <v>0</v>
      </c>
      <c r="F642" s="8">
        <v>0</v>
      </c>
      <c r="G642" s="8">
        <v>0</v>
      </c>
      <c r="H642" s="8">
        <v>0</v>
      </c>
      <c r="I642" s="8">
        <v>0</v>
      </c>
      <c r="J642" s="10">
        <f t="shared" si="80"/>
        <v>0</v>
      </c>
      <c r="K642" s="8">
        <f t="shared" si="81"/>
        <v>0</v>
      </c>
    </row>
    <row r="643" spans="1:11" ht="15.6">
      <c r="A643" s="6"/>
      <c r="B643" s="12" t="s">
        <v>11</v>
      </c>
      <c r="C643" s="8"/>
      <c r="D643" s="17"/>
      <c r="E643" s="13">
        <v>0</v>
      </c>
      <c r="F643" s="8"/>
      <c r="G643" s="8"/>
      <c r="H643" s="13"/>
      <c r="I643" s="8"/>
      <c r="J643" s="10"/>
      <c r="K643" s="8"/>
    </row>
    <row r="644" spans="1:11">
      <c r="A644" s="6">
        <v>6</v>
      </c>
      <c r="B644" s="7" t="s">
        <v>15</v>
      </c>
      <c r="C644" s="8">
        <v>0</v>
      </c>
      <c r="D644" s="8">
        <f>C644-E644</f>
        <v>0</v>
      </c>
      <c r="E644" s="8">
        <v>0</v>
      </c>
      <c r="F644" s="9">
        <v>0</v>
      </c>
      <c r="G644" s="9">
        <v>0</v>
      </c>
      <c r="H644" s="8">
        <v>0</v>
      </c>
      <c r="I644" s="8">
        <v>0</v>
      </c>
      <c r="J644" s="10">
        <f t="shared" si="80"/>
        <v>0</v>
      </c>
      <c r="K644" s="8">
        <f t="shared" si="81"/>
        <v>0</v>
      </c>
    </row>
    <row r="645" spans="1:11" ht="15.6">
      <c r="A645" s="18"/>
      <c r="B645" s="12"/>
      <c r="C645" s="8"/>
      <c r="D645" s="19"/>
      <c r="E645" s="8"/>
      <c r="F645" s="8"/>
      <c r="G645" s="8"/>
      <c r="H645" s="8"/>
      <c r="I645" s="8"/>
      <c r="J645" s="8"/>
      <c r="K645" s="8"/>
    </row>
    <row r="646" spans="1:11" ht="15.6">
      <c r="A646" s="188" t="s">
        <v>4</v>
      </c>
      <c r="B646" s="188"/>
      <c r="C646" s="20">
        <f t="shared" ref="C646:K646" si="82">+C635+C636+C638+C640+C642+C644</f>
        <v>42227665710</v>
      </c>
      <c r="D646" s="20">
        <f t="shared" si="82"/>
        <v>22270000</v>
      </c>
      <c r="E646" s="20">
        <f t="shared" si="82"/>
        <v>42205395710</v>
      </c>
      <c r="F646" s="20">
        <f>F635+F636+F638+F640+F642+F644</f>
        <v>0</v>
      </c>
      <c r="G646" s="20">
        <f>G635+G636+G638+G640+G642+G644</f>
        <v>0</v>
      </c>
      <c r="H646" s="20">
        <f>H635+H636+H638+H640+H642+H644</f>
        <v>355725525</v>
      </c>
      <c r="I646" s="20">
        <f>I635+I636+I638+I640+I642+I644</f>
        <v>1266423600</v>
      </c>
      <c r="J646" s="20">
        <f t="shared" si="82"/>
        <v>41316967635</v>
      </c>
      <c r="K646" s="20">
        <f t="shared" si="82"/>
        <v>41294697635</v>
      </c>
    </row>
    <row r="647" spans="1:11" ht="15.6">
      <c r="A647" s="188" t="s">
        <v>5</v>
      </c>
      <c r="B647" s="188"/>
      <c r="C647" s="20"/>
      <c r="D647" s="20"/>
      <c r="E647" s="20">
        <f>+E637+E639+E641+E643</f>
        <v>8872945215.4300003</v>
      </c>
      <c r="F647" s="20"/>
      <c r="G647" s="20"/>
      <c r="H647" s="20"/>
      <c r="I647" s="20"/>
      <c r="J647" s="20"/>
      <c r="K647" s="20">
        <f>+K637+K639+K641+K643</f>
        <v>9672928585.124197</v>
      </c>
    </row>
    <row r="648" spans="1:11" ht="15.6">
      <c r="A648" s="188" t="s">
        <v>6</v>
      </c>
      <c r="B648" s="188"/>
      <c r="C648" s="21"/>
      <c r="D648" s="21"/>
      <c r="E648" s="21">
        <f>+E646-E647</f>
        <v>33332450494.57</v>
      </c>
      <c r="F648" s="21"/>
      <c r="G648" s="21"/>
      <c r="H648" s="21"/>
      <c r="I648" s="21"/>
      <c r="J648" s="21"/>
      <c r="K648" s="21">
        <f>+K646-K647</f>
        <v>31621769049.875801</v>
      </c>
    </row>
    <row r="652" spans="1:11" ht="15.6">
      <c r="A652" s="189" t="s">
        <v>0</v>
      </c>
      <c r="B652" s="189"/>
      <c r="C652" s="189"/>
      <c r="D652" s="189"/>
      <c r="E652" s="189"/>
      <c r="F652" s="189"/>
      <c r="G652" s="189"/>
      <c r="H652" s="189"/>
      <c r="I652" s="189"/>
      <c r="J652" s="189"/>
      <c r="K652" s="189"/>
    </row>
    <row r="653" spans="1:11" ht="15.6">
      <c r="A653" s="189" t="s">
        <v>73</v>
      </c>
      <c r="B653" s="189"/>
      <c r="C653" s="189"/>
      <c r="D653" s="189"/>
      <c r="E653" s="189"/>
      <c r="F653" s="189"/>
      <c r="G653" s="189"/>
      <c r="H653" s="189"/>
      <c r="I653" s="189"/>
      <c r="J653" s="189"/>
      <c r="K653" s="189"/>
    </row>
    <row r="654" spans="1:11" ht="15.6">
      <c r="A654" s="189" t="str">
        <f>'[17]PENGHAPUSAN SKPD'!$A$4</f>
        <v>PER 31 DESEMBER 2020</v>
      </c>
      <c r="B654" s="189"/>
      <c r="C654" s="189"/>
      <c r="D654" s="189"/>
      <c r="E654" s="189"/>
      <c r="F654" s="189"/>
      <c r="G654" s="189"/>
      <c r="H654" s="189"/>
      <c r="I654" s="189"/>
      <c r="J654" s="189"/>
      <c r="K654" s="189"/>
    </row>
    <row r="655" spans="1:11" ht="15.6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1"/>
    </row>
    <row r="656" spans="1:11" ht="46.8">
      <c r="A656" s="186" t="s">
        <v>2</v>
      </c>
      <c r="B656" s="186" t="s">
        <v>7</v>
      </c>
      <c r="C656" s="3" t="s">
        <v>16</v>
      </c>
      <c r="D656" s="3" t="s">
        <v>18</v>
      </c>
      <c r="E656" s="3" t="s">
        <v>20</v>
      </c>
      <c r="F656" s="3" t="s">
        <v>22</v>
      </c>
      <c r="G656" s="3" t="s">
        <v>24</v>
      </c>
      <c r="H656" s="3" t="s">
        <v>26</v>
      </c>
      <c r="I656" s="3" t="s">
        <v>28</v>
      </c>
      <c r="J656" s="3" t="s">
        <v>16</v>
      </c>
      <c r="K656" s="3" t="s">
        <v>31</v>
      </c>
    </row>
    <row r="657" spans="1:14" ht="15.6">
      <c r="A657" s="187"/>
      <c r="B657" s="187"/>
      <c r="C657" s="4">
        <v>2019</v>
      </c>
      <c r="D657" s="4">
        <f>+C657</f>
        <v>2019</v>
      </c>
      <c r="E657" s="4">
        <f>+D657</f>
        <v>2019</v>
      </c>
      <c r="F657" s="4">
        <v>2020</v>
      </c>
      <c r="G657" s="4">
        <f>+F657</f>
        <v>2020</v>
      </c>
      <c r="H657" s="4">
        <f>+G657</f>
        <v>2020</v>
      </c>
      <c r="I657" s="4">
        <f>+H657</f>
        <v>2020</v>
      </c>
      <c r="J657" s="4">
        <f>+I657</f>
        <v>2020</v>
      </c>
      <c r="K657" s="4">
        <f>+J657</f>
        <v>2020</v>
      </c>
    </row>
    <row r="658" spans="1:14" ht="15.6">
      <c r="A658" s="23" t="s">
        <v>3</v>
      </c>
      <c r="B658" s="23" t="s">
        <v>8</v>
      </c>
      <c r="C658" s="23" t="s">
        <v>17</v>
      </c>
      <c r="D658" s="23" t="s">
        <v>19</v>
      </c>
      <c r="E658" s="23" t="s">
        <v>21</v>
      </c>
      <c r="F658" s="23" t="s">
        <v>23</v>
      </c>
      <c r="G658" s="23" t="s">
        <v>25</v>
      </c>
      <c r="H658" s="23" t="s">
        <v>27</v>
      </c>
      <c r="I658" s="23" t="s">
        <v>29</v>
      </c>
      <c r="J658" s="23" t="s">
        <v>30</v>
      </c>
      <c r="K658" s="23" t="s">
        <v>32</v>
      </c>
    </row>
    <row r="659" spans="1:14">
      <c r="A659" s="6">
        <v>1</v>
      </c>
      <c r="B659" s="7" t="s">
        <v>9</v>
      </c>
      <c r="C659" s="8">
        <v>0</v>
      </c>
      <c r="D659" s="8">
        <f>C659-E659</f>
        <v>0</v>
      </c>
      <c r="E659" s="8">
        <v>0</v>
      </c>
      <c r="F659" s="8">
        <v>0</v>
      </c>
      <c r="G659" s="8">
        <v>0</v>
      </c>
      <c r="H659" s="8">
        <v>0</v>
      </c>
      <c r="I659" s="8">
        <v>0</v>
      </c>
      <c r="J659" s="10">
        <f t="shared" ref="J659:J668" si="83">C659+F659-G659+H659-I659</f>
        <v>0</v>
      </c>
      <c r="K659" s="8">
        <f t="shared" ref="K659:K668" si="84">E659+H659-I659</f>
        <v>0</v>
      </c>
    </row>
    <row r="660" spans="1:14">
      <c r="A660" s="6">
        <v>2</v>
      </c>
      <c r="B660" s="7" t="s">
        <v>10</v>
      </c>
      <c r="C660" s="8">
        <v>2247138200</v>
      </c>
      <c r="D660" s="8">
        <f>C660-E660</f>
        <v>21529000</v>
      </c>
      <c r="E660" s="8">
        <v>2225609200</v>
      </c>
      <c r="F660" s="8">
        <v>0</v>
      </c>
      <c r="G660" s="8">
        <v>0</v>
      </c>
      <c r="H660" s="8">
        <v>179591725</v>
      </c>
      <c r="I660" s="8">
        <v>169499700</v>
      </c>
      <c r="J660" s="10">
        <f t="shared" si="83"/>
        <v>2257230225</v>
      </c>
      <c r="K660" s="8">
        <f t="shared" si="84"/>
        <v>2235701225</v>
      </c>
    </row>
    <row r="661" spans="1:14" ht="15.6">
      <c r="A661" s="11"/>
      <c r="B661" s="12" t="s">
        <v>11</v>
      </c>
      <c r="C661" s="13"/>
      <c r="D661" s="14"/>
      <c r="E661" s="82">
        <v>1835253132.8571429</v>
      </c>
      <c r="F661" s="13"/>
      <c r="G661" s="13"/>
      <c r="H661" s="13">
        <v>179401870.71434247</v>
      </c>
      <c r="I661" s="13">
        <v>169499700</v>
      </c>
      <c r="J661" s="15"/>
      <c r="K661" s="13">
        <f>+E661+H661-I661</f>
        <v>1845155303.5714855</v>
      </c>
      <c r="M661" s="29" t="s">
        <v>96</v>
      </c>
      <c r="N661" s="138">
        <v>177686455.71428573</v>
      </c>
    </row>
    <row r="662" spans="1:14">
      <c r="A662" s="6">
        <v>3</v>
      </c>
      <c r="B662" s="7" t="s">
        <v>12</v>
      </c>
      <c r="C662" s="8">
        <v>0</v>
      </c>
      <c r="D662" s="8">
        <f>C662-E662</f>
        <v>0</v>
      </c>
      <c r="E662" s="8">
        <v>0</v>
      </c>
      <c r="F662" s="8">
        <v>0</v>
      </c>
      <c r="G662" s="8">
        <v>0</v>
      </c>
      <c r="H662" s="8">
        <v>0</v>
      </c>
      <c r="I662" s="8">
        <v>0</v>
      </c>
      <c r="J662" s="10">
        <f t="shared" si="83"/>
        <v>0</v>
      </c>
      <c r="K662" s="8">
        <f t="shared" si="84"/>
        <v>0</v>
      </c>
      <c r="M662" s="29" t="s">
        <v>97</v>
      </c>
      <c r="N662" s="138">
        <v>1715415.0000567399</v>
      </c>
    </row>
    <row r="663" spans="1:14" ht="15.6">
      <c r="A663" s="11"/>
      <c r="B663" s="12" t="s">
        <v>11</v>
      </c>
      <c r="C663" s="13"/>
      <c r="D663" s="14"/>
      <c r="E663" s="13">
        <v>0</v>
      </c>
      <c r="F663" s="13"/>
      <c r="G663" s="13"/>
      <c r="H663" s="13"/>
      <c r="I663" s="13"/>
      <c r="J663" s="15"/>
      <c r="K663" s="13">
        <f>+E663+H663-I663</f>
        <v>0</v>
      </c>
      <c r="N663" s="138"/>
    </row>
    <row r="664" spans="1:14">
      <c r="A664" s="6">
        <v>4</v>
      </c>
      <c r="B664" s="7" t="s">
        <v>13</v>
      </c>
      <c r="C664" s="8">
        <v>0</v>
      </c>
      <c r="D664" s="8">
        <f>C664-E664</f>
        <v>0</v>
      </c>
      <c r="E664" s="8">
        <v>0</v>
      </c>
      <c r="F664" s="8">
        <v>0</v>
      </c>
      <c r="G664" s="8">
        <v>0</v>
      </c>
      <c r="H664" s="8">
        <v>0</v>
      </c>
      <c r="I664" s="8">
        <v>0</v>
      </c>
      <c r="J664" s="10">
        <f t="shared" si="83"/>
        <v>0</v>
      </c>
      <c r="K664" s="8">
        <f t="shared" si="84"/>
        <v>0</v>
      </c>
      <c r="N664" s="143">
        <f>SUM(N661:N663)</f>
        <v>179401870.71434247</v>
      </c>
    </row>
    <row r="665" spans="1:14" ht="15.6">
      <c r="A665" s="11"/>
      <c r="B665" s="12" t="s">
        <v>11</v>
      </c>
      <c r="C665" s="13"/>
      <c r="D665" s="14"/>
      <c r="E665" s="13">
        <v>0</v>
      </c>
      <c r="F665" s="13"/>
      <c r="G665" s="13"/>
      <c r="H665" s="13"/>
      <c r="I665" s="13"/>
      <c r="J665" s="15"/>
      <c r="K665" s="13">
        <f>+E665+H665-I665</f>
        <v>0</v>
      </c>
    </row>
    <row r="666" spans="1:14">
      <c r="A666" s="6">
        <v>5</v>
      </c>
      <c r="B666" s="7" t="s">
        <v>14</v>
      </c>
      <c r="C666" s="8">
        <v>55600000</v>
      </c>
      <c r="D666" s="8">
        <f>C666-E666</f>
        <v>0</v>
      </c>
      <c r="E666" s="8">
        <v>55600000</v>
      </c>
      <c r="F666" s="8">
        <v>0</v>
      </c>
      <c r="G666" s="8">
        <v>0</v>
      </c>
      <c r="H666" s="8">
        <v>0</v>
      </c>
      <c r="I666" s="8">
        <v>0</v>
      </c>
      <c r="J666" s="10">
        <f t="shared" si="83"/>
        <v>55600000</v>
      </c>
      <c r="K666" s="8">
        <f t="shared" si="84"/>
        <v>55600000</v>
      </c>
    </row>
    <row r="667" spans="1:14" ht="15.6">
      <c r="A667" s="6"/>
      <c r="B667" s="12" t="s">
        <v>11</v>
      </c>
      <c r="C667" s="8"/>
      <c r="D667" s="17"/>
      <c r="E667" s="13">
        <v>0</v>
      </c>
      <c r="F667" s="8"/>
      <c r="G667" s="8"/>
      <c r="H667" s="13"/>
      <c r="I667" s="8"/>
      <c r="J667" s="10"/>
      <c r="K667" s="8"/>
    </row>
    <row r="668" spans="1:14">
      <c r="A668" s="6">
        <v>6</v>
      </c>
      <c r="B668" s="7" t="s">
        <v>15</v>
      </c>
      <c r="C668" s="8">
        <v>0</v>
      </c>
      <c r="D668" s="8">
        <f>C668-E668</f>
        <v>0</v>
      </c>
      <c r="E668" s="8">
        <v>0</v>
      </c>
      <c r="F668" s="8">
        <v>0</v>
      </c>
      <c r="G668" s="8">
        <v>0</v>
      </c>
      <c r="H668" s="8">
        <v>0</v>
      </c>
      <c r="I668" s="8">
        <v>0</v>
      </c>
      <c r="J668" s="10">
        <f t="shared" si="83"/>
        <v>0</v>
      </c>
      <c r="K668" s="8">
        <f t="shared" si="84"/>
        <v>0</v>
      </c>
    </row>
    <row r="669" spans="1:14" ht="15.6">
      <c r="A669" s="44"/>
      <c r="B669" s="38"/>
      <c r="C669" s="34"/>
      <c r="D669" s="45"/>
      <c r="E669" s="34"/>
      <c r="F669" s="34"/>
      <c r="G669" s="34"/>
      <c r="H669" s="34"/>
      <c r="I669" s="34"/>
      <c r="J669" s="34"/>
      <c r="K669" s="34"/>
    </row>
    <row r="670" spans="1:14" ht="15.6">
      <c r="A670" s="188" t="s">
        <v>4</v>
      </c>
      <c r="B670" s="188"/>
      <c r="C670" s="20">
        <f t="shared" ref="C670:K670" si="85">+C659+C660+C662+C664+C666+C668</f>
        <v>2302738200</v>
      </c>
      <c r="D670" s="20">
        <f t="shared" si="85"/>
        <v>21529000</v>
      </c>
      <c r="E670" s="20">
        <f t="shared" si="85"/>
        <v>2281209200</v>
      </c>
      <c r="F670" s="20">
        <f t="shared" si="85"/>
        <v>0</v>
      </c>
      <c r="G670" s="20">
        <f t="shared" si="85"/>
        <v>0</v>
      </c>
      <c r="H670" s="20">
        <f>SUM(E670)</f>
        <v>2281209200</v>
      </c>
      <c r="I670" s="20">
        <f t="shared" si="85"/>
        <v>169499700</v>
      </c>
      <c r="J670" s="20">
        <f t="shared" si="85"/>
        <v>2312830225</v>
      </c>
      <c r="K670" s="20">
        <f t="shared" si="85"/>
        <v>2291301225</v>
      </c>
    </row>
    <row r="671" spans="1:14" ht="15.6">
      <c r="A671" s="188" t="s">
        <v>5</v>
      </c>
      <c r="B671" s="188"/>
      <c r="C671" s="20"/>
      <c r="D671" s="20"/>
      <c r="E671" s="83">
        <f>SUM(E661+E663+E665+E667)</f>
        <v>1835253132.8571429</v>
      </c>
      <c r="F671" s="84"/>
      <c r="G671" s="20"/>
      <c r="H671" s="20"/>
      <c r="I671" s="20"/>
      <c r="J671" s="20"/>
      <c r="K671" s="20">
        <f>SUM(K661+K663+K665+K667)</f>
        <v>1845155303.5714855</v>
      </c>
    </row>
    <row r="672" spans="1:14" ht="15.6">
      <c r="A672" s="188" t="s">
        <v>6</v>
      </c>
      <c r="B672" s="188"/>
      <c r="C672" s="21"/>
      <c r="D672" s="21"/>
      <c r="E672" s="21">
        <f>+E670-E671</f>
        <v>445956067.14285707</v>
      </c>
      <c r="F672" s="21"/>
      <c r="G672" s="21"/>
      <c r="H672" s="21"/>
      <c r="I672" s="21"/>
      <c r="J672" s="21"/>
      <c r="K672" s="21">
        <f>+K670-K671</f>
        <v>446145921.42851448</v>
      </c>
    </row>
    <row r="676" spans="1:14" ht="15.6">
      <c r="A676" s="189" t="s">
        <v>0</v>
      </c>
      <c r="B676" s="189"/>
      <c r="C676" s="189"/>
      <c r="D676" s="189"/>
      <c r="E676" s="189"/>
      <c r="F676" s="189"/>
      <c r="G676" s="189"/>
      <c r="H676" s="189"/>
      <c r="I676" s="189"/>
      <c r="J676" s="189"/>
      <c r="K676" s="189"/>
    </row>
    <row r="677" spans="1:14" ht="15.6">
      <c r="A677" s="189" t="s">
        <v>74</v>
      </c>
      <c r="B677" s="189"/>
      <c r="C677" s="189"/>
      <c r="D677" s="189"/>
      <c r="E677" s="189"/>
      <c r="F677" s="189"/>
      <c r="G677" s="189"/>
      <c r="H677" s="189"/>
      <c r="I677" s="189"/>
      <c r="J677" s="189"/>
      <c r="K677" s="189"/>
    </row>
    <row r="678" spans="1:14" ht="15.6">
      <c r="A678" s="189" t="s">
        <v>33</v>
      </c>
      <c r="B678" s="189"/>
      <c r="C678" s="189"/>
      <c r="D678" s="189"/>
      <c r="E678" s="189"/>
      <c r="F678" s="189"/>
      <c r="G678" s="189"/>
      <c r="H678" s="189"/>
      <c r="I678" s="189"/>
      <c r="J678" s="189"/>
      <c r="K678" s="189"/>
    </row>
    <row r="679" spans="1:14" ht="15.6">
      <c r="A679" s="30"/>
      <c r="B679" s="30"/>
      <c r="C679" s="30"/>
      <c r="D679" s="30"/>
      <c r="E679" s="30"/>
      <c r="F679" s="30"/>
      <c r="G679" s="30"/>
      <c r="H679" s="30"/>
      <c r="I679" s="30"/>
      <c r="J679" s="30"/>
    </row>
    <row r="680" spans="1:14" ht="46.8">
      <c r="A680" s="186" t="s">
        <v>2</v>
      </c>
      <c r="B680" s="186" t="s">
        <v>7</v>
      </c>
      <c r="C680" s="3" t="s">
        <v>16</v>
      </c>
      <c r="D680" s="3" t="s">
        <v>18</v>
      </c>
      <c r="E680" s="3" t="s">
        <v>20</v>
      </c>
      <c r="F680" s="3" t="s">
        <v>22</v>
      </c>
      <c r="G680" s="3" t="s">
        <v>24</v>
      </c>
      <c r="H680" s="3" t="s">
        <v>26</v>
      </c>
      <c r="I680" s="3" t="s">
        <v>28</v>
      </c>
      <c r="J680" s="3" t="s">
        <v>16</v>
      </c>
      <c r="K680" s="3" t="s">
        <v>31</v>
      </c>
    </row>
    <row r="681" spans="1:14" ht="15.6">
      <c r="A681" s="187"/>
      <c r="B681" s="187"/>
      <c r="C681" s="4">
        <v>2019</v>
      </c>
      <c r="D681" s="4">
        <v>2019</v>
      </c>
      <c r="E681" s="4">
        <v>2019</v>
      </c>
      <c r="F681" s="4">
        <v>2020</v>
      </c>
      <c r="G681" s="4">
        <v>2020</v>
      </c>
      <c r="H681" s="4">
        <v>2020</v>
      </c>
      <c r="I681" s="4">
        <v>2020</v>
      </c>
      <c r="J681" s="4">
        <v>2020</v>
      </c>
      <c r="K681" s="4">
        <v>2020</v>
      </c>
    </row>
    <row r="682" spans="1:14" ht="15.6">
      <c r="A682" s="23" t="s">
        <v>3</v>
      </c>
      <c r="B682" s="23" t="s">
        <v>8</v>
      </c>
      <c r="C682" s="23" t="s">
        <v>17</v>
      </c>
      <c r="D682" s="23" t="s">
        <v>19</v>
      </c>
      <c r="E682" s="23" t="s">
        <v>21</v>
      </c>
      <c r="F682" s="23" t="s">
        <v>23</v>
      </c>
      <c r="G682" s="23" t="s">
        <v>25</v>
      </c>
      <c r="H682" s="23" t="s">
        <v>27</v>
      </c>
      <c r="I682" s="23" t="s">
        <v>29</v>
      </c>
      <c r="J682" s="23" t="s">
        <v>30</v>
      </c>
      <c r="K682" s="23" t="s">
        <v>32</v>
      </c>
    </row>
    <row r="683" spans="1:14">
      <c r="A683" s="32">
        <v>1</v>
      </c>
      <c r="B683" s="33" t="s">
        <v>9</v>
      </c>
      <c r="C683" s="34">
        <v>2122047104</v>
      </c>
      <c r="D683" s="34">
        <f>C683-E683</f>
        <v>0</v>
      </c>
      <c r="E683" s="34">
        <v>2122047104</v>
      </c>
      <c r="F683" s="34">
        <v>0</v>
      </c>
      <c r="G683" s="34">
        <v>0</v>
      </c>
      <c r="H683" s="34">
        <v>0</v>
      </c>
      <c r="I683" s="34">
        <v>0</v>
      </c>
      <c r="J683" s="34">
        <f>C683+H683+I683-F683-G683</f>
        <v>2122047104</v>
      </c>
      <c r="K683" s="34">
        <f>E683+H683-I683</f>
        <v>2122047104</v>
      </c>
    </row>
    <row r="684" spans="1:14">
      <c r="A684" s="32">
        <v>2</v>
      </c>
      <c r="B684" s="33" t="s">
        <v>10</v>
      </c>
      <c r="C684" s="34">
        <v>1640660462</v>
      </c>
      <c r="D684" s="34">
        <f t="shared" ref="D684:D692" si="86">C684-E684</f>
        <v>26435000</v>
      </c>
      <c r="E684" s="34">
        <v>1614225462</v>
      </c>
      <c r="F684" s="34">
        <v>0</v>
      </c>
      <c r="G684" s="34">
        <v>0</v>
      </c>
      <c r="H684" s="34">
        <v>261044925</v>
      </c>
      <c r="I684" s="34">
        <v>0</v>
      </c>
      <c r="J684" s="34">
        <f t="shared" ref="J684:J692" si="87">C684+H684+I684-F684-G684</f>
        <v>1901705387</v>
      </c>
      <c r="K684" s="34">
        <f>E684+H684-I684</f>
        <v>1875270387</v>
      </c>
    </row>
    <row r="685" spans="1:14" ht="15.6">
      <c r="A685" s="37"/>
      <c r="B685" s="38" t="s">
        <v>11</v>
      </c>
      <c r="C685" s="39"/>
      <c r="D685" s="34"/>
      <c r="E685" s="39">
        <v>1246668907.7764282</v>
      </c>
      <c r="F685" s="39"/>
      <c r="G685" s="39"/>
      <c r="H685" s="39">
        <v>215339636.17640102</v>
      </c>
      <c r="I685" s="34"/>
      <c r="J685" s="34"/>
      <c r="K685" s="42">
        <f>SUM(E685+H685-J685)</f>
        <v>1462008543.9528294</v>
      </c>
      <c r="M685" s="29" t="s">
        <v>96</v>
      </c>
      <c r="N685" s="138">
        <v>206762561.17642868</v>
      </c>
    </row>
    <row r="686" spans="1:14">
      <c r="A686" s="32">
        <v>3</v>
      </c>
      <c r="B686" s="33" t="s">
        <v>12</v>
      </c>
      <c r="C686" s="34">
        <v>8141784800</v>
      </c>
      <c r="D686" s="34">
        <f t="shared" si="86"/>
        <v>0</v>
      </c>
      <c r="E686" s="34">
        <v>8141784800</v>
      </c>
      <c r="F686" s="34">
        <v>0</v>
      </c>
      <c r="G686" s="34">
        <v>0</v>
      </c>
      <c r="H686" s="34">
        <v>48950000</v>
      </c>
      <c r="I686" s="34">
        <v>0</v>
      </c>
      <c r="J686" s="34">
        <f t="shared" si="87"/>
        <v>8190734800</v>
      </c>
      <c r="K686" s="34">
        <f>E686+H686-I686</f>
        <v>8190734800</v>
      </c>
      <c r="M686" s="29" t="s">
        <v>97</v>
      </c>
      <c r="N686" s="138">
        <v>8577074.9999723397</v>
      </c>
    </row>
    <row r="687" spans="1:14" ht="15.6">
      <c r="A687" s="37"/>
      <c r="B687" s="38" t="s">
        <v>11</v>
      </c>
      <c r="C687" s="39"/>
      <c r="D687" s="34"/>
      <c r="E687" s="42">
        <v>762641074.30000007</v>
      </c>
      <c r="F687" s="34"/>
      <c r="G687" s="34"/>
      <c r="H687" s="42">
        <v>163814505.52380949</v>
      </c>
      <c r="I687" s="34"/>
      <c r="J687" s="34"/>
      <c r="K687" s="42">
        <f>SUM(E687+H687-J687)</f>
        <v>926455579.82380962</v>
      </c>
      <c r="N687" s="138"/>
    </row>
    <row r="688" spans="1:14">
      <c r="A688" s="32">
        <v>4</v>
      </c>
      <c r="B688" s="33" t="s">
        <v>13</v>
      </c>
      <c r="C688" s="34">
        <v>1316387953.3</v>
      </c>
      <c r="D688" s="34">
        <f t="shared" si="86"/>
        <v>0</v>
      </c>
      <c r="E688" s="34">
        <v>1316387953.3</v>
      </c>
      <c r="F688" s="34">
        <v>0</v>
      </c>
      <c r="G688" s="34">
        <v>0</v>
      </c>
      <c r="H688" s="35">
        <v>2210964926.4000001</v>
      </c>
      <c r="I688" s="34">
        <v>0</v>
      </c>
      <c r="J688" s="34">
        <f t="shared" si="87"/>
        <v>3527352879.6999998</v>
      </c>
      <c r="K688" s="35">
        <f>E688+H688-I688</f>
        <v>3527352879.6999998</v>
      </c>
      <c r="N688" s="138">
        <f>SUM(N685:N687)</f>
        <v>215339636.17640102</v>
      </c>
    </row>
    <row r="689" spans="1:11" ht="15.6">
      <c r="A689" s="37"/>
      <c r="B689" s="38" t="s">
        <v>11</v>
      </c>
      <c r="C689" s="39"/>
      <c r="D689" s="34"/>
      <c r="E689" s="39">
        <v>26327759.066</v>
      </c>
      <c r="F689" s="42"/>
      <c r="G689" s="42"/>
      <c r="H689" s="34">
        <v>276370615.80000001</v>
      </c>
      <c r="I689" s="34">
        <v>0</v>
      </c>
      <c r="J689" s="34"/>
      <c r="K689" s="42">
        <f>SUM(E689+H689-J689)</f>
        <v>302698374.866</v>
      </c>
    </row>
    <row r="690" spans="1:11">
      <c r="A690" s="32">
        <v>5</v>
      </c>
      <c r="B690" s="33" t="s">
        <v>14</v>
      </c>
      <c r="C690" s="34">
        <v>0</v>
      </c>
      <c r="D690" s="34">
        <f t="shared" si="86"/>
        <v>0</v>
      </c>
      <c r="E690" s="34">
        <v>0</v>
      </c>
      <c r="F690" s="34">
        <v>0</v>
      </c>
      <c r="G690" s="34">
        <v>0</v>
      </c>
      <c r="H690" s="34">
        <v>0</v>
      </c>
      <c r="I690" s="34">
        <v>0</v>
      </c>
      <c r="J690" s="34">
        <f t="shared" si="87"/>
        <v>0</v>
      </c>
      <c r="K690" s="34">
        <f>E690+H690-I690</f>
        <v>0</v>
      </c>
    </row>
    <row r="691" spans="1:11" ht="15.6">
      <c r="A691" s="32"/>
      <c r="B691" s="38" t="s">
        <v>11</v>
      </c>
      <c r="C691" s="34"/>
      <c r="D691" s="34"/>
      <c r="E691" s="34"/>
      <c r="F691" s="34"/>
      <c r="G691" s="34"/>
      <c r="H691" s="34"/>
      <c r="I691" s="34"/>
      <c r="J691" s="34"/>
      <c r="K691" s="34"/>
    </row>
    <row r="692" spans="1:11">
      <c r="A692" s="32">
        <v>6</v>
      </c>
      <c r="B692" s="33" t="s">
        <v>15</v>
      </c>
      <c r="C692" s="34">
        <v>0</v>
      </c>
      <c r="D692" s="34">
        <f t="shared" si="86"/>
        <v>0</v>
      </c>
      <c r="E692" s="34">
        <v>0</v>
      </c>
      <c r="F692" s="35">
        <v>0</v>
      </c>
      <c r="G692" s="35">
        <v>0</v>
      </c>
      <c r="H692" s="34">
        <v>0</v>
      </c>
      <c r="I692" s="34">
        <v>0</v>
      </c>
      <c r="J692" s="34">
        <f t="shared" si="87"/>
        <v>0</v>
      </c>
      <c r="K692" s="34">
        <f>E692+H692-I692</f>
        <v>0</v>
      </c>
    </row>
    <row r="693" spans="1:11" ht="15.6">
      <c r="A693" s="44"/>
      <c r="B693" s="38"/>
      <c r="C693" s="34"/>
      <c r="D693" s="45"/>
      <c r="E693" s="34"/>
      <c r="F693" s="34"/>
      <c r="G693" s="34"/>
      <c r="H693" s="34"/>
      <c r="I693" s="34"/>
      <c r="J693" s="34"/>
      <c r="K693" s="34"/>
    </row>
    <row r="694" spans="1:11" ht="15.6">
      <c r="A694" s="188" t="s">
        <v>4</v>
      </c>
      <c r="B694" s="188"/>
      <c r="C694" s="20">
        <f>SUM(C683:C693)</f>
        <v>13220880319.299999</v>
      </c>
      <c r="D694" s="20">
        <f>SUM(D683:D693)</f>
        <v>26435000</v>
      </c>
      <c r="E694" s="20">
        <f>E683+E684+E686+E688+E690+E692</f>
        <v>13194445319.299999</v>
      </c>
      <c r="F694" s="20">
        <f t="shared" ref="F694:G694" si="88">SUM(F683:F693)</f>
        <v>0</v>
      </c>
      <c r="G694" s="20">
        <f t="shared" si="88"/>
        <v>0</v>
      </c>
      <c r="H694" s="20">
        <f>SUM(H683:H693)</f>
        <v>3176484608.9002109</v>
      </c>
      <c r="I694" s="20">
        <f>SUM(I683:I693)</f>
        <v>0</v>
      </c>
      <c r="J694" s="20">
        <f>SUM(J683:J693)</f>
        <v>15741840170.700001</v>
      </c>
      <c r="K694" s="20">
        <f>SUM(K683:K693)</f>
        <v>18406567669.34264</v>
      </c>
    </row>
    <row r="695" spans="1:11" ht="15.6">
      <c r="A695" s="188" t="s">
        <v>5</v>
      </c>
      <c r="B695" s="188"/>
      <c r="C695" s="20"/>
      <c r="D695" s="20"/>
      <c r="E695" s="20">
        <f>E685+E687+E689+E691</f>
        <v>2035637741.1424284</v>
      </c>
      <c r="F695" s="20"/>
      <c r="G695" s="20"/>
      <c r="H695" s="20"/>
      <c r="I695" s="20"/>
      <c r="J695" s="20"/>
      <c r="K695" s="20">
        <f>K685+K687+K689+K691</f>
        <v>2691162498.6426392</v>
      </c>
    </row>
    <row r="696" spans="1:11" ht="15.6">
      <c r="A696" s="188" t="s">
        <v>6</v>
      </c>
      <c r="B696" s="188"/>
      <c r="C696" s="21"/>
      <c r="D696" s="21"/>
      <c r="E696" s="21">
        <f>E694-E695</f>
        <v>11158807578.15757</v>
      </c>
      <c r="F696" s="21"/>
      <c r="G696" s="21"/>
      <c r="H696" s="21"/>
      <c r="I696" s="21"/>
      <c r="J696" s="21"/>
      <c r="K696" s="21">
        <f>K694-K695</f>
        <v>15715405170.700001</v>
      </c>
    </row>
    <row r="700" spans="1:11" ht="15.6">
      <c r="A700" s="191" t="s">
        <v>0</v>
      </c>
      <c r="B700" s="191"/>
      <c r="C700" s="191"/>
      <c r="D700" s="191"/>
      <c r="E700" s="191"/>
      <c r="F700" s="191"/>
      <c r="G700" s="191"/>
      <c r="H700" s="191"/>
      <c r="I700" s="191"/>
      <c r="J700" s="191"/>
      <c r="K700" s="191"/>
    </row>
    <row r="701" spans="1:11" ht="15.6">
      <c r="A701" s="191" t="s">
        <v>75</v>
      </c>
      <c r="B701" s="191"/>
      <c r="C701" s="191"/>
      <c r="D701" s="191"/>
      <c r="E701" s="191"/>
      <c r="F701" s="191"/>
      <c r="G701" s="191"/>
      <c r="H701" s="191"/>
      <c r="I701" s="191"/>
      <c r="J701" s="191"/>
      <c r="K701" s="191"/>
    </row>
    <row r="702" spans="1:11" ht="15.6">
      <c r="A702" s="191" t="str">
        <f>'[18]Form Gedung'!$A$3</f>
        <v>PER  31 DESEMBER 2020</v>
      </c>
      <c r="B702" s="191"/>
      <c r="C702" s="191"/>
      <c r="D702" s="191"/>
      <c r="E702" s="191"/>
      <c r="F702" s="191"/>
      <c r="G702" s="191"/>
      <c r="H702" s="191"/>
      <c r="I702" s="191"/>
      <c r="J702" s="191"/>
      <c r="K702" s="191"/>
    </row>
    <row r="703" spans="1:11" ht="15.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2"/>
    </row>
    <row r="704" spans="1:11" ht="46.8">
      <c r="A704" s="186" t="s">
        <v>2</v>
      </c>
      <c r="B704" s="186" t="s">
        <v>7</v>
      </c>
      <c r="C704" s="3" t="s">
        <v>16</v>
      </c>
      <c r="D704" s="3" t="s">
        <v>18</v>
      </c>
      <c r="E704" s="3" t="s">
        <v>20</v>
      </c>
      <c r="F704" s="3" t="s">
        <v>22</v>
      </c>
      <c r="G704" s="3" t="s">
        <v>24</v>
      </c>
      <c r="H704" s="3" t="s">
        <v>26</v>
      </c>
      <c r="I704" s="3" t="s">
        <v>28</v>
      </c>
      <c r="J704" s="3" t="s">
        <v>16</v>
      </c>
      <c r="K704" s="3" t="s">
        <v>31</v>
      </c>
    </row>
    <row r="705" spans="1:14" ht="15.6">
      <c r="A705" s="187"/>
      <c r="B705" s="187"/>
      <c r="C705" s="4">
        <v>2019</v>
      </c>
      <c r="D705" s="4">
        <f>+C705</f>
        <v>2019</v>
      </c>
      <c r="E705" s="4">
        <f>+D705</f>
        <v>2019</v>
      </c>
      <c r="F705" s="4">
        <v>2020</v>
      </c>
      <c r="G705" s="4">
        <f>+F705</f>
        <v>2020</v>
      </c>
      <c r="H705" s="4">
        <f>+G705</f>
        <v>2020</v>
      </c>
      <c r="I705" s="4">
        <f>+H705</f>
        <v>2020</v>
      </c>
      <c r="J705" s="4">
        <f>+I705</f>
        <v>2020</v>
      </c>
      <c r="K705" s="4">
        <f>+J705</f>
        <v>2020</v>
      </c>
    </row>
    <row r="706" spans="1:14" ht="15.6">
      <c r="A706" s="23" t="s">
        <v>3</v>
      </c>
      <c r="B706" s="23" t="s">
        <v>8</v>
      </c>
      <c r="C706" s="23" t="s">
        <v>17</v>
      </c>
      <c r="D706" s="23" t="s">
        <v>19</v>
      </c>
      <c r="E706" s="23" t="s">
        <v>21</v>
      </c>
      <c r="F706" s="23" t="s">
        <v>23</v>
      </c>
      <c r="G706" s="23" t="s">
        <v>25</v>
      </c>
      <c r="H706" s="23" t="s">
        <v>27</v>
      </c>
      <c r="I706" s="23" t="s">
        <v>29</v>
      </c>
      <c r="J706" s="23" t="s">
        <v>30</v>
      </c>
      <c r="K706" s="23" t="s">
        <v>32</v>
      </c>
    </row>
    <row r="707" spans="1:14">
      <c r="A707" s="6">
        <v>1</v>
      </c>
      <c r="B707" s="7" t="s">
        <v>9</v>
      </c>
      <c r="C707" s="8">
        <v>25000000</v>
      </c>
      <c r="D707" s="8">
        <v>0</v>
      </c>
      <c r="E707" s="8">
        <f>+C707-D707</f>
        <v>25000000</v>
      </c>
      <c r="F707" s="9">
        <v>0</v>
      </c>
      <c r="G707" s="9">
        <v>0</v>
      </c>
      <c r="H707" s="8">
        <v>0</v>
      </c>
      <c r="I707" s="8">
        <v>0</v>
      </c>
      <c r="J707" s="10">
        <f>C707+F707-G707+H707-I707</f>
        <v>25000000</v>
      </c>
      <c r="K707" s="8">
        <f t="shared" ref="K707:K716" si="89">E707+H707-I707</f>
        <v>25000000</v>
      </c>
    </row>
    <row r="708" spans="1:14">
      <c r="A708" s="6">
        <v>2</v>
      </c>
      <c r="B708" s="7" t="s">
        <v>10</v>
      </c>
      <c r="C708" s="8">
        <v>1025690948</v>
      </c>
      <c r="D708" s="8">
        <v>1435000</v>
      </c>
      <c r="E708" s="8">
        <f>+C708-D708</f>
        <v>1024255948</v>
      </c>
      <c r="F708" s="8">
        <v>0</v>
      </c>
      <c r="G708" s="8">
        <v>0</v>
      </c>
      <c r="H708" s="8">
        <v>46777225</v>
      </c>
      <c r="I708" s="8">
        <v>0</v>
      </c>
      <c r="J708" s="10">
        <f t="shared" ref="J708:J716" si="90">C708+F708-G708+H708-I708</f>
        <v>1072468173</v>
      </c>
      <c r="K708" s="8">
        <f t="shared" si="89"/>
        <v>1071033173</v>
      </c>
    </row>
    <row r="709" spans="1:14" ht="15.6">
      <c r="A709" s="11"/>
      <c r="B709" s="12" t="s">
        <v>11</v>
      </c>
      <c r="C709" s="13"/>
      <c r="D709" s="14"/>
      <c r="E709" s="14">
        <v>784361623.49000001</v>
      </c>
      <c r="F709" s="13"/>
      <c r="G709" s="13"/>
      <c r="H709" s="13">
        <v>101212216.62467162</v>
      </c>
      <c r="I709" s="13"/>
      <c r="J709" s="15"/>
      <c r="K709" s="13">
        <f>SUM(E709+H709-J709)</f>
        <v>885573840.11467159</v>
      </c>
      <c r="M709" s="29" t="s">
        <v>96</v>
      </c>
      <c r="N709" s="146">
        <v>96404481.628571436</v>
      </c>
    </row>
    <row r="710" spans="1:14">
      <c r="A710" s="6">
        <v>3</v>
      </c>
      <c r="B710" s="7" t="s">
        <v>12</v>
      </c>
      <c r="C710" s="8">
        <v>2259552500</v>
      </c>
      <c r="D710" s="8">
        <v>4750000</v>
      </c>
      <c r="E710" s="8">
        <f>+C710-D710</f>
        <v>2254802500</v>
      </c>
      <c r="F710" s="8">
        <v>0</v>
      </c>
      <c r="G710" s="8">
        <v>0</v>
      </c>
      <c r="H710" s="8">
        <v>0</v>
      </c>
      <c r="I710" s="8">
        <v>0</v>
      </c>
      <c r="J710" s="10">
        <f t="shared" si="90"/>
        <v>2259552500</v>
      </c>
      <c r="K710" s="8">
        <f>E710+H710-I710</f>
        <v>2254802500</v>
      </c>
      <c r="M710" s="29" t="s">
        <v>97</v>
      </c>
      <c r="N710" s="146">
        <v>4807734.9961001901</v>
      </c>
    </row>
    <row r="711" spans="1:14" ht="15.6">
      <c r="A711" s="11"/>
      <c r="B711" s="12" t="s">
        <v>11</v>
      </c>
      <c r="C711" s="13"/>
      <c r="D711" s="14"/>
      <c r="E711" s="14">
        <v>187049835</v>
      </c>
      <c r="F711" s="13"/>
      <c r="G711" s="13"/>
      <c r="H711" s="13">
        <v>45096050</v>
      </c>
      <c r="I711" s="13"/>
      <c r="J711" s="15">
        <v>0</v>
      </c>
      <c r="K711" s="13">
        <f>SUM(E711+H711-J711)</f>
        <v>232145885</v>
      </c>
      <c r="N711" s="146"/>
    </row>
    <row r="712" spans="1:14">
      <c r="A712" s="6">
        <v>4</v>
      </c>
      <c r="B712" s="7" t="s">
        <v>13</v>
      </c>
      <c r="C712" s="8">
        <v>0</v>
      </c>
      <c r="D712" s="8">
        <v>0</v>
      </c>
      <c r="E712" s="8">
        <f>+C712-D712</f>
        <v>0</v>
      </c>
      <c r="F712" s="9">
        <v>0</v>
      </c>
      <c r="G712" s="9">
        <v>0</v>
      </c>
      <c r="H712" s="8">
        <v>0</v>
      </c>
      <c r="I712" s="8">
        <v>0</v>
      </c>
      <c r="J712" s="10">
        <f t="shared" si="90"/>
        <v>0</v>
      </c>
      <c r="K712" s="8">
        <f t="shared" si="89"/>
        <v>0</v>
      </c>
      <c r="N712" s="149">
        <f>SUM(N709:N711)</f>
        <v>101212216.62467162</v>
      </c>
    </row>
    <row r="713" spans="1:14" ht="15.6">
      <c r="A713" s="11"/>
      <c r="B713" s="12" t="s">
        <v>11</v>
      </c>
      <c r="C713" s="13"/>
      <c r="D713" s="14">
        <v>0</v>
      </c>
      <c r="E713" s="13">
        <f>+C713-D713</f>
        <v>0</v>
      </c>
      <c r="F713" s="16"/>
      <c r="G713" s="16"/>
      <c r="H713" s="13"/>
      <c r="I713" s="13"/>
      <c r="J713" s="15"/>
      <c r="K713" s="13"/>
    </row>
    <row r="714" spans="1:14">
      <c r="A714" s="6">
        <v>5</v>
      </c>
      <c r="B714" s="7" t="s">
        <v>14</v>
      </c>
      <c r="C714" s="8">
        <v>0</v>
      </c>
      <c r="D714" s="8">
        <v>0</v>
      </c>
      <c r="E714" s="8">
        <f>+C714-D714</f>
        <v>0</v>
      </c>
      <c r="F714" s="8">
        <v>0</v>
      </c>
      <c r="G714" s="8">
        <v>0</v>
      </c>
      <c r="H714" s="8">
        <v>0</v>
      </c>
      <c r="I714" s="8">
        <v>0</v>
      </c>
      <c r="J714" s="10">
        <f t="shared" si="90"/>
        <v>0</v>
      </c>
      <c r="K714" s="8">
        <f t="shared" si="89"/>
        <v>0</v>
      </c>
    </row>
    <row r="715" spans="1:14" ht="15.6">
      <c r="A715" s="6"/>
      <c r="B715" s="12" t="s">
        <v>11</v>
      </c>
      <c r="C715" s="8"/>
      <c r="D715" s="17">
        <v>0</v>
      </c>
      <c r="E715" s="13">
        <v>0</v>
      </c>
      <c r="F715" s="8"/>
      <c r="G715" s="8"/>
      <c r="H715" s="13"/>
      <c r="I715" s="8"/>
      <c r="J715" s="10"/>
      <c r="K715" s="8"/>
    </row>
    <row r="716" spans="1:14">
      <c r="A716" s="6">
        <v>6</v>
      </c>
      <c r="B716" s="7" t="s">
        <v>15</v>
      </c>
      <c r="C716" s="8">
        <v>0</v>
      </c>
      <c r="D716" s="8">
        <v>0</v>
      </c>
      <c r="E716" s="8">
        <f>+C716-D716</f>
        <v>0</v>
      </c>
      <c r="F716" s="9">
        <v>0</v>
      </c>
      <c r="G716" s="9">
        <v>0</v>
      </c>
      <c r="H716" s="8">
        <v>0</v>
      </c>
      <c r="I716" s="8">
        <v>0</v>
      </c>
      <c r="J716" s="10">
        <f t="shared" si="90"/>
        <v>0</v>
      </c>
      <c r="K716" s="8">
        <f t="shared" si="89"/>
        <v>0</v>
      </c>
    </row>
    <row r="717" spans="1:14" ht="15.6">
      <c r="A717" s="18"/>
      <c r="B717" s="12"/>
      <c r="C717" s="8"/>
      <c r="D717" s="19"/>
      <c r="E717" s="8"/>
      <c r="F717" s="8"/>
      <c r="G717" s="8"/>
      <c r="H717" s="8"/>
      <c r="I717" s="8"/>
      <c r="J717" s="8"/>
      <c r="K717" s="8"/>
    </row>
    <row r="718" spans="1:14" ht="15.6">
      <c r="A718" s="188" t="s">
        <v>4</v>
      </c>
      <c r="B718" s="188"/>
      <c r="C718" s="20">
        <f t="shared" ref="C718:K718" si="91">+C707+C708+C710+C712+C714+C716</f>
        <v>3310243448</v>
      </c>
      <c r="D718" s="20">
        <f>+D707+D708+D710+D712+D714+D716</f>
        <v>6185000</v>
      </c>
      <c r="E718" s="20">
        <f>+E707+E708+E710+E712+E714+E716</f>
        <v>3304058448</v>
      </c>
      <c r="F718" s="20">
        <f t="shared" si="91"/>
        <v>0</v>
      </c>
      <c r="G718" s="20">
        <f t="shared" si="91"/>
        <v>0</v>
      </c>
      <c r="H718" s="20">
        <f t="shared" si="91"/>
        <v>46777225</v>
      </c>
      <c r="I718" s="20">
        <f t="shared" si="91"/>
        <v>0</v>
      </c>
      <c r="J718" s="20">
        <f t="shared" si="91"/>
        <v>3357020673</v>
      </c>
      <c r="K718" s="20">
        <f t="shared" si="91"/>
        <v>3350835673</v>
      </c>
    </row>
    <row r="719" spans="1:14" ht="15.6">
      <c r="A719" s="188" t="s">
        <v>5</v>
      </c>
      <c r="B719" s="188"/>
      <c r="C719" s="20"/>
      <c r="D719" s="20"/>
      <c r="E719" s="20">
        <f>+E709+E711+E713+E715</f>
        <v>971411458.49000001</v>
      </c>
      <c r="F719" s="20"/>
      <c r="G719" s="20"/>
      <c r="H719" s="20"/>
      <c r="I719" s="20"/>
      <c r="J719" s="20"/>
      <c r="K719" s="20">
        <f>+K709+K711+K713+K715</f>
        <v>1117719725.1146717</v>
      </c>
    </row>
    <row r="720" spans="1:14" ht="15.6">
      <c r="A720" s="188" t="s">
        <v>6</v>
      </c>
      <c r="B720" s="188"/>
      <c r="C720" s="21"/>
      <c r="D720" s="21"/>
      <c r="E720" s="21">
        <f>+E718-E719</f>
        <v>2332646989.5100002</v>
      </c>
      <c r="F720" s="21"/>
      <c r="G720" s="21"/>
      <c r="H720" s="21"/>
      <c r="I720" s="21"/>
      <c r="J720" s="21"/>
      <c r="K720" s="21">
        <f>+K718-K719</f>
        <v>2233115947.8853283</v>
      </c>
    </row>
    <row r="724" spans="1:14" ht="15.6">
      <c r="A724" s="191" t="s">
        <v>0</v>
      </c>
      <c r="B724" s="191"/>
      <c r="C724" s="191"/>
      <c r="D724" s="191"/>
      <c r="E724" s="191"/>
      <c r="F724" s="191"/>
      <c r="G724" s="191"/>
      <c r="H724" s="191"/>
      <c r="I724" s="191"/>
      <c r="J724" s="191"/>
      <c r="K724" s="191"/>
    </row>
    <row r="725" spans="1:14" ht="15.6">
      <c r="A725" s="191" t="str">
        <f>'[19]Form Tanah'!$A$2:$S$2</f>
        <v>KECAMATAN GENENG</v>
      </c>
      <c r="B725" s="191"/>
      <c r="C725" s="191"/>
      <c r="D725" s="191"/>
      <c r="E725" s="191"/>
      <c r="F725" s="191"/>
      <c r="G725" s="191"/>
      <c r="H725" s="191"/>
      <c r="I725" s="191"/>
      <c r="J725" s="191"/>
      <c r="K725" s="191"/>
    </row>
    <row r="726" spans="1:14" ht="15.6">
      <c r="A726" s="191" t="str">
        <f>[19]Peralatan!$A$3</f>
        <v>PER 31 DESEMBER 2020</v>
      </c>
      <c r="B726" s="191"/>
      <c r="C726" s="191"/>
      <c r="D726" s="191"/>
      <c r="E726" s="191"/>
      <c r="F726" s="191"/>
      <c r="G726" s="191"/>
      <c r="H726" s="191"/>
      <c r="I726" s="191"/>
      <c r="J726" s="191"/>
      <c r="K726" s="191"/>
    </row>
    <row r="727" spans="1:14" ht="15.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2"/>
    </row>
    <row r="728" spans="1:14" ht="46.8">
      <c r="A728" s="186" t="s">
        <v>2</v>
      </c>
      <c r="B728" s="186" t="s">
        <v>7</v>
      </c>
      <c r="C728" s="3" t="s">
        <v>16</v>
      </c>
      <c r="D728" s="3" t="s">
        <v>18</v>
      </c>
      <c r="E728" s="3" t="s">
        <v>20</v>
      </c>
      <c r="F728" s="3" t="s">
        <v>22</v>
      </c>
      <c r="G728" s="3" t="s">
        <v>24</v>
      </c>
      <c r="H728" s="3" t="s">
        <v>26</v>
      </c>
      <c r="I728" s="3" t="s">
        <v>28</v>
      </c>
      <c r="J728" s="3" t="s">
        <v>16</v>
      </c>
      <c r="K728" s="3" t="s">
        <v>31</v>
      </c>
    </row>
    <row r="729" spans="1:14" ht="15.6">
      <c r="A729" s="187"/>
      <c r="B729" s="187"/>
      <c r="C729" s="4">
        <v>2019</v>
      </c>
      <c r="D729" s="4">
        <f>+C729</f>
        <v>2019</v>
      </c>
      <c r="E729" s="4">
        <f>+D729</f>
        <v>2019</v>
      </c>
      <c r="F729" s="4">
        <v>2020</v>
      </c>
      <c r="G729" s="4">
        <f>+F729</f>
        <v>2020</v>
      </c>
      <c r="H729" s="4">
        <f>+G729</f>
        <v>2020</v>
      </c>
      <c r="I729" s="4">
        <f>+H729</f>
        <v>2020</v>
      </c>
      <c r="J729" s="4">
        <f>+I729</f>
        <v>2020</v>
      </c>
      <c r="K729" s="4">
        <f>+J729</f>
        <v>2020</v>
      </c>
    </row>
    <row r="730" spans="1:14" ht="15.6">
      <c r="A730" s="23" t="s">
        <v>3</v>
      </c>
      <c r="B730" s="23" t="s">
        <v>8</v>
      </c>
      <c r="C730" s="23" t="s">
        <v>17</v>
      </c>
      <c r="D730" s="23" t="s">
        <v>19</v>
      </c>
      <c r="E730" s="23" t="s">
        <v>21</v>
      </c>
      <c r="F730" s="23" t="s">
        <v>23</v>
      </c>
      <c r="G730" s="23" t="s">
        <v>25</v>
      </c>
      <c r="H730" s="23" t="s">
        <v>27</v>
      </c>
      <c r="I730" s="23" t="s">
        <v>29</v>
      </c>
      <c r="J730" s="23" t="s">
        <v>30</v>
      </c>
      <c r="K730" s="23" t="s">
        <v>32</v>
      </c>
    </row>
    <row r="731" spans="1:14">
      <c r="A731" s="6">
        <v>1</v>
      </c>
      <c r="B731" s="7" t="s">
        <v>9</v>
      </c>
      <c r="C731" s="8">
        <v>28650000</v>
      </c>
      <c r="D731" s="8">
        <f>C731-E731</f>
        <v>0</v>
      </c>
      <c r="E731" s="8">
        <v>28650000</v>
      </c>
      <c r="F731" s="9">
        <v>0</v>
      </c>
      <c r="G731" s="9">
        <v>0</v>
      </c>
      <c r="H731" s="8">
        <v>0</v>
      </c>
      <c r="I731" s="8">
        <v>0</v>
      </c>
      <c r="J731" s="10">
        <f t="shared" ref="J731:J740" si="92">C731+F731-G731+H731-I731</f>
        <v>28650000</v>
      </c>
      <c r="K731" s="8">
        <f t="shared" ref="K731:K740" si="93">E731+H731-I731</f>
        <v>28650000</v>
      </c>
    </row>
    <row r="732" spans="1:14">
      <c r="A732" s="6">
        <v>2</v>
      </c>
      <c r="B732" s="7" t="s">
        <v>10</v>
      </c>
      <c r="C732" s="8">
        <v>914440260</v>
      </c>
      <c r="D732" s="8">
        <f>C732-E732</f>
        <v>7488150</v>
      </c>
      <c r="E732" s="8">
        <v>906952110</v>
      </c>
      <c r="F732" s="8">
        <v>0</v>
      </c>
      <c r="G732" s="8">
        <v>0</v>
      </c>
      <c r="H732" s="8">
        <v>71006285</v>
      </c>
      <c r="I732" s="8">
        <v>0</v>
      </c>
      <c r="J732" s="10">
        <f t="shared" si="92"/>
        <v>985446545</v>
      </c>
      <c r="K732" s="8">
        <f t="shared" si="93"/>
        <v>977958395</v>
      </c>
    </row>
    <row r="733" spans="1:14" ht="15.6">
      <c r="A733" s="11"/>
      <c r="B733" s="12" t="s">
        <v>11</v>
      </c>
      <c r="C733" s="13"/>
      <c r="D733" s="14"/>
      <c r="E733" s="13">
        <v>722152701.23571479</v>
      </c>
      <c r="F733" s="13"/>
      <c r="G733" s="13"/>
      <c r="H733" s="13">
        <v>115241168.0695329</v>
      </c>
      <c r="I733" s="13"/>
      <c r="J733" s="15"/>
      <c r="K733" s="13">
        <f>SUM(E733+H733-J733)</f>
        <v>837393869.30524766</v>
      </c>
      <c r="M733" s="29" t="s">
        <v>96</v>
      </c>
      <c r="N733" s="138">
        <v>93147373.0690476</v>
      </c>
    </row>
    <row r="734" spans="1:14">
      <c r="A734" s="6">
        <v>3</v>
      </c>
      <c r="B734" s="7" t="s">
        <v>12</v>
      </c>
      <c r="C734" s="8">
        <v>1409431500</v>
      </c>
      <c r="D734" s="8">
        <f>C734-E734</f>
        <v>7500000</v>
      </c>
      <c r="E734" s="8">
        <v>1401931500</v>
      </c>
      <c r="F734" s="8">
        <v>0</v>
      </c>
      <c r="G734" s="8">
        <v>0</v>
      </c>
      <c r="H734" s="8">
        <v>0</v>
      </c>
      <c r="I734" s="8">
        <v>0</v>
      </c>
      <c r="J734" s="10">
        <f t="shared" si="92"/>
        <v>1409431500</v>
      </c>
      <c r="K734" s="8">
        <f t="shared" si="93"/>
        <v>1401931500</v>
      </c>
      <c r="M734" s="29" t="s">
        <v>97</v>
      </c>
      <c r="N734" s="138">
        <v>22093795.000485301</v>
      </c>
    </row>
    <row r="735" spans="1:14" ht="15.6">
      <c r="A735" s="11"/>
      <c r="B735" s="12" t="s">
        <v>11</v>
      </c>
      <c r="C735" s="13"/>
      <c r="D735" s="14"/>
      <c r="E735" s="13">
        <v>253839603</v>
      </c>
      <c r="F735" s="13"/>
      <c r="G735" s="13"/>
      <c r="H735" s="13">
        <v>28038630</v>
      </c>
      <c r="I735" s="13"/>
      <c r="J735" s="15">
        <v>0</v>
      </c>
      <c r="K735" s="13">
        <f>SUM(E735+H735-J735)</f>
        <v>281878233</v>
      </c>
      <c r="N735" s="138"/>
    </row>
    <row r="736" spans="1:14">
      <c r="A736" s="6">
        <v>4</v>
      </c>
      <c r="B736" s="7" t="s">
        <v>13</v>
      </c>
      <c r="C736" s="8">
        <v>0</v>
      </c>
      <c r="D736" s="8">
        <f>C736-E736</f>
        <v>0</v>
      </c>
      <c r="E736" s="8">
        <v>0</v>
      </c>
      <c r="F736" s="9">
        <v>0</v>
      </c>
      <c r="G736" s="9">
        <v>0</v>
      </c>
      <c r="H736" s="8">
        <v>0</v>
      </c>
      <c r="I736" s="8">
        <v>0</v>
      </c>
      <c r="J736" s="10">
        <f t="shared" si="92"/>
        <v>0</v>
      </c>
      <c r="K736" s="8">
        <f t="shared" si="93"/>
        <v>0</v>
      </c>
      <c r="N736" s="143">
        <f>SUM(N733:N735)</f>
        <v>115241168.0695329</v>
      </c>
    </row>
    <row r="737" spans="1:11" ht="15.6">
      <c r="A737" s="11"/>
      <c r="B737" s="12" t="s">
        <v>11</v>
      </c>
      <c r="C737" s="13"/>
      <c r="D737" s="14"/>
      <c r="E737" s="13">
        <v>0</v>
      </c>
      <c r="F737" s="16"/>
      <c r="G737" s="16"/>
      <c r="H737" s="13"/>
      <c r="I737" s="13"/>
      <c r="J737" s="15"/>
      <c r="K737" s="13"/>
    </row>
    <row r="738" spans="1:11">
      <c r="A738" s="6">
        <v>5</v>
      </c>
      <c r="B738" s="7" t="s">
        <v>14</v>
      </c>
      <c r="C738" s="8">
        <v>0</v>
      </c>
      <c r="D738" s="8">
        <f>C738-E738</f>
        <v>0</v>
      </c>
      <c r="E738" s="8">
        <v>0</v>
      </c>
      <c r="F738" s="8">
        <v>0</v>
      </c>
      <c r="G738" s="8">
        <v>0</v>
      </c>
      <c r="H738" s="8">
        <v>0</v>
      </c>
      <c r="I738" s="8">
        <v>0</v>
      </c>
      <c r="J738" s="10">
        <f t="shared" si="92"/>
        <v>0</v>
      </c>
      <c r="K738" s="8">
        <f t="shared" si="93"/>
        <v>0</v>
      </c>
    </row>
    <row r="739" spans="1:11" ht="15.6">
      <c r="A739" s="6"/>
      <c r="B739" s="12" t="s">
        <v>11</v>
      </c>
      <c r="C739" s="8"/>
      <c r="D739" s="17"/>
      <c r="E739" s="13">
        <v>0</v>
      </c>
      <c r="F739" s="8"/>
      <c r="G739" s="8"/>
      <c r="H739" s="13"/>
      <c r="I739" s="8"/>
      <c r="J739" s="10"/>
      <c r="K739" s="8"/>
    </row>
    <row r="740" spans="1:11">
      <c r="A740" s="6">
        <v>6</v>
      </c>
      <c r="B740" s="7" t="s">
        <v>15</v>
      </c>
      <c r="C740" s="8">
        <v>0</v>
      </c>
      <c r="D740" s="8">
        <f>C740-E740</f>
        <v>0</v>
      </c>
      <c r="E740" s="8">
        <v>0</v>
      </c>
      <c r="F740" s="9">
        <v>0</v>
      </c>
      <c r="G740" s="9">
        <v>0</v>
      </c>
      <c r="H740" s="8">
        <v>7810000</v>
      </c>
      <c r="I740" s="8">
        <v>0</v>
      </c>
      <c r="J740" s="10">
        <f t="shared" si="92"/>
        <v>7810000</v>
      </c>
      <c r="K740" s="8">
        <f t="shared" si="93"/>
        <v>7810000</v>
      </c>
    </row>
    <row r="741" spans="1:11" ht="15.6">
      <c r="A741" s="18"/>
      <c r="B741" s="12"/>
      <c r="C741" s="8"/>
      <c r="D741" s="19"/>
      <c r="E741" s="8"/>
      <c r="F741" s="8"/>
      <c r="G741" s="8"/>
      <c r="H741" s="8"/>
      <c r="I741" s="8"/>
      <c r="J741" s="8"/>
      <c r="K741" s="8"/>
    </row>
    <row r="742" spans="1:11" ht="15.6">
      <c r="A742" s="188" t="s">
        <v>4</v>
      </c>
      <c r="B742" s="188"/>
      <c r="C742" s="20">
        <f t="shared" ref="C742:K742" si="94">+C731+C732+C734+C736+C738+C740</f>
        <v>2352521760</v>
      </c>
      <c r="D742" s="20">
        <f t="shared" si="94"/>
        <v>14988150</v>
      </c>
      <c r="E742" s="20">
        <f t="shared" si="94"/>
        <v>2337533610</v>
      </c>
      <c r="F742" s="20">
        <f t="shared" si="94"/>
        <v>0</v>
      </c>
      <c r="G742" s="20">
        <f t="shared" si="94"/>
        <v>0</v>
      </c>
      <c r="H742" s="20">
        <f t="shared" si="94"/>
        <v>78816285</v>
      </c>
      <c r="I742" s="20">
        <f t="shared" si="94"/>
        <v>0</v>
      </c>
      <c r="J742" s="20">
        <f t="shared" si="94"/>
        <v>2431338045</v>
      </c>
      <c r="K742" s="20">
        <f t="shared" si="94"/>
        <v>2416349895</v>
      </c>
    </row>
    <row r="743" spans="1:11" ht="15.6">
      <c r="A743" s="188" t="s">
        <v>5</v>
      </c>
      <c r="B743" s="188"/>
      <c r="C743" s="20"/>
      <c r="D743" s="20"/>
      <c r="E743" s="20">
        <f>+E733+E735+E737+E739</f>
        <v>975992304.23571479</v>
      </c>
      <c r="F743" s="20"/>
      <c r="G743" s="20"/>
      <c r="H743" s="20"/>
      <c r="I743" s="20"/>
      <c r="J743" s="20"/>
      <c r="K743" s="20">
        <f>+K733+K735+K737+K739</f>
        <v>1119272102.3052478</v>
      </c>
    </row>
    <row r="744" spans="1:11" ht="15.6">
      <c r="A744" s="188" t="s">
        <v>6</v>
      </c>
      <c r="B744" s="188"/>
      <c r="C744" s="21"/>
      <c r="D744" s="21"/>
      <c r="E744" s="21">
        <f>+E742-E743</f>
        <v>1361541305.7642851</v>
      </c>
      <c r="F744" s="21"/>
      <c r="G744" s="21"/>
      <c r="H744" s="21"/>
      <c r="I744" s="21"/>
      <c r="J744" s="21"/>
      <c r="K744" s="21">
        <f>+K742-K743</f>
        <v>1297077792.6947522</v>
      </c>
    </row>
    <row r="748" spans="1:11" ht="15.6">
      <c r="A748" s="189" t="s">
        <v>0</v>
      </c>
      <c r="B748" s="189"/>
      <c r="C748" s="189"/>
      <c r="D748" s="189"/>
      <c r="E748" s="189"/>
      <c r="F748" s="189"/>
      <c r="G748" s="189"/>
      <c r="H748" s="189"/>
      <c r="I748" s="189"/>
      <c r="J748" s="189"/>
      <c r="K748" s="189"/>
    </row>
    <row r="749" spans="1:11" ht="15.6">
      <c r="A749" s="189" t="str">
        <f>'[20]Form Tanah'!$A$2:$S$2</f>
        <v>KECAMATAN PITU</v>
      </c>
      <c r="B749" s="189"/>
      <c r="C749" s="189"/>
      <c r="D749" s="189"/>
      <c r="E749" s="189"/>
      <c r="F749" s="189"/>
      <c r="G749" s="189"/>
      <c r="H749" s="189"/>
      <c r="I749" s="189"/>
      <c r="J749" s="189"/>
      <c r="K749" s="189"/>
    </row>
    <row r="750" spans="1:11" ht="15.6">
      <c r="A750" s="189" t="str">
        <f>'[20]Form Tanah'!$A$3</f>
        <v>PER 31 DESEMBER 2020</v>
      </c>
      <c r="B750" s="189"/>
      <c r="C750" s="189"/>
      <c r="D750" s="189"/>
      <c r="E750" s="189"/>
      <c r="F750" s="189"/>
      <c r="G750" s="189"/>
      <c r="H750" s="189"/>
      <c r="I750" s="189"/>
      <c r="J750" s="189"/>
      <c r="K750" s="189"/>
    </row>
    <row r="751" spans="1:11" ht="15.6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1"/>
    </row>
    <row r="752" spans="1:11" ht="46.8">
      <c r="A752" s="186" t="s">
        <v>2</v>
      </c>
      <c r="B752" s="186" t="s">
        <v>7</v>
      </c>
      <c r="C752" s="3" t="s">
        <v>16</v>
      </c>
      <c r="D752" s="3" t="s">
        <v>18</v>
      </c>
      <c r="E752" s="3" t="s">
        <v>20</v>
      </c>
      <c r="F752" s="3" t="s">
        <v>22</v>
      </c>
      <c r="G752" s="3" t="s">
        <v>24</v>
      </c>
      <c r="H752" s="3" t="s">
        <v>26</v>
      </c>
      <c r="I752" s="3" t="s">
        <v>28</v>
      </c>
      <c r="J752" s="3" t="s">
        <v>16</v>
      </c>
      <c r="K752" s="3" t="s">
        <v>31</v>
      </c>
    </row>
    <row r="753" spans="1:14" ht="15.6">
      <c r="A753" s="187"/>
      <c r="B753" s="187"/>
      <c r="C753" s="4">
        <v>2019</v>
      </c>
      <c r="D753" s="4">
        <f>+C753</f>
        <v>2019</v>
      </c>
      <c r="E753" s="4">
        <f>+D753</f>
        <v>2019</v>
      </c>
      <c r="F753" s="4">
        <v>2020</v>
      </c>
      <c r="G753" s="4">
        <f>+F753</f>
        <v>2020</v>
      </c>
      <c r="H753" s="4">
        <f>+G753</f>
        <v>2020</v>
      </c>
      <c r="I753" s="4">
        <f>+H753</f>
        <v>2020</v>
      </c>
      <c r="J753" s="4">
        <f>+I753</f>
        <v>2020</v>
      </c>
      <c r="K753" s="4">
        <f>+J753</f>
        <v>2020</v>
      </c>
    </row>
    <row r="754" spans="1:14" ht="15.6">
      <c r="A754" s="23" t="s">
        <v>3</v>
      </c>
      <c r="B754" s="23" t="s">
        <v>8</v>
      </c>
      <c r="C754" s="23" t="s">
        <v>17</v>
      </c>
      <c r="D754" s="23" t="s">
        <v>19</v>
      </c>
      <c r="E754" s="23" t="s">
        <v>21</v>
      </c>
      <c r="F754" s="23" t="s">
        <v>23</v>
      </c>
      <c r="G754" s="23" t="s">
        <v>25</v>
      </c>
      <c r="H754" s="23" t="s">
        <v>27</v>
      </c>
      <c r="I754" s="23" t="s">
        <v>29</v>
      </c>
      <c r="J754" s="23" t="s">
        <v>30</v>
      </c>
      <c r="K754" s="23" t="s">
        <v>32</v>
      </c>
    </row>
    <row r="755" spans="1:14">
      <c r="A755" s="32">
        <v>1</v>
      </c>
      <c r="B755" s="33" t="s">
        <v>9</v>
      </c>
      <c r="C755" s="34">
        <v>0</v>
      </c>
      <c r="D755" s="34">
        <f>C755-E755</f>
        <v>0</v>
      </c>
      <c r="E755" s="34">
        <v>0</v>
      </c>
      <c r="F755" s="35">
        <v>0</v>
      </c>
      <c r="G755" s="35">
        <v>0</v>
      </c>
      <c r="H755" s="34">
        <v>0</v>
      </c>
      <c r="I755" s="34">
        <v>0</v>
      </c>
      <c r="J755" s="36">
        <f t="shared" ref="J755:J764" si="95">C755+F755-G755+H755-I755</f>
        <v>0</v>
      </c>
      <c r="K755" s="34">
        <f t="shared" ref="K755:K764" si="96">E755+H755-I755</f>
        <v>0</v>
      </c>
    </row>
    <row r="756" spans="1:14">
      <c r="A756" s="32">
        <v>2</v>
      </c>
      <c r="B756" s="33" t="s">
        <v>10</v>
      </c>
      <c r="C756" s="34">
        <v>944397262</v>
      </c>
      <c r="D756" s="34">
        <f>C756-E756</f>
        <v>7426600</v>
      </c>
      <c r="E756" s="34">
        <v>936970662</v>
      </c>
      <c r="F756" s="34">
        <v>0</v>
      </c>
      <c r="G756" s="34">
        <v>0</v>
      </c>
      <c r="H756" s="34">
        <v>54844885</v>
      </c>
      <c r="I756" s="34">
        <v>0</v>
      </c>
      <c r="J756" s="36">
        <f t="shared" si="95"/>
        <v>999242147</v>
      </c>
      <c r="K756" s="34">
        <f t="shared" si="96"/>
        <v>991815547</v>
      </c>
    </row>
    <row r="757" spans="1:14" ht="15.6">
      <c r="A757" s="37"/>
      <c r="B757" s="38" t="s">
        <v>11</v>
      </c>
      <c r="C757" s="39"/>
      <c r="D757" s="40"/>
      <c r="E757" s="39">
        <v>717209251.9142859</v>
      </c>
      <c r="F757" s="39"/>
      <c r="G757" s="39"/>
      <c r="H757" s="39">
        <v>94580179.628685877</v>
      </c>
      <c r="I757" s="39"/>
      <c r="J757" s="41"/>
      <c r="K757" s="39">
        <f>SUM(E757+H757-J757)</f>
        <v>811789431.54297173</v>
      </c>
      <c r="M757" s="29" t="s">
        <v>96</v>
      </c>
      <c r="N757" s="138">
        <v>91625944.628571436</v>
      </c>
    </row>
    <row r="758" spans="1:14">
      <c r="A758" s="32">
        <v>3</v>
      </c>
      <c r="B758" s="33" t="s">
        <v>12</v>
      </c>
      <c r="C758" s="34">
        <v>1154238000</v>
      </c>
      <c r="D758" s="34">
        <f>C758-E758</f>
        <v>0</v>
      </c>
      <c r="E758" s="34">
        <v>1154238000</v>
      </c>
      <c r="F758" s="34">
        <v>0</v>
      </c>
      <c r="G758" s="34">
        <v>0</v>
      </c>
      <c r="H758" s="34">
        <v>0</v>
      </c>
      <c r="I758" s="34">
        <v>0</v>
      </c>
      <c r="J758" s="36">
        <f t="shared" si="95"/>
        <v>1154238000</v>
      </c>
      <c r="K758" s="34">
        <f t="shared" si="96"/>
        <v>1154238000</v>
      </c>
      <c r="M758" s="29" t="s">
        <v>97</v>
      </c>
      <c r="N758" s="138">
        <v>2954235.00011444</v>
      </c>
    </row>
    <row r="759" spans="1:14" ht="15.6">
      <c r="A759" s="37"/>
      <c r="B759" s="38" t="s">
        <v>11</v>
      </c>
      <c r="C759" s="39"/>
      <c r="D759" s="40"/>
      <c r="E759" s="39">
        <v>130016732.40425532</v>
      </c>
      <c r="F759" s="39"/>
      <c r="G759" s="39"/>
      <c r="H759" s="39">
        <v>24197074.468085106</v>
      </c>
      <c r="I759" s="39"/>
      <c r="J759" s="41"/>
      <c r="K759" s="39">
        <f>SUM(E759+H759-J759)</f>
        <v>154213806.87234041</v>
      </c>
      <c r="N759" s="138"/>
    </row>
    <row r="760" spans="1:14">
      <c r="A760" s="32">
        <v>4</v>
      </c>
      <c r="B760" s="33" t="s">
        <v>13</v>
      </c>
      <c r="C760" s="34">
        <v>0</v>
      </c>
      <c r="D760" s="34">
        <f>C760-E760</f>
        <v>0</v>
      </c>
      <c r="E760" s="34">
        <v>0</v>
      </c>
      <c r="F760" s="35">
        <v>0</v>
      </c>
      <c r="G760" s="35">
        <v>0</v>
      </c>
      <c r="H760" s="34">
        <v>0</v>
      </c>
      <c r="I760" s="34">
        <v>0</v>
      </c>
      <c r="J760" s="36">
        <f t="shared" si="95"/>
        <v>0</v>
      </c>
      <c r="K760" s="34">
        <f t="shared" si="96"/>
        <v>0</v>
      </c>
      <c r="N760" s="143">
        <f>SUM(N757:N759)</f>
        <v>94580179.628685877</v>
      </c>
    </row>
    <row r="761" spans="1:14" ht="15.6">
      <c r="A761" s="37"/>
      <c r="B761" s="38" t="s">
        <v>11</v>
      </c>
      <c r="C761" s="39"/>
      <c r="D761" s="40"/>
      <c r="E761" s="39">
        <v>0</v>
      </c>
      <c r="F761" s="42"/>
      <c r="G761" s="42"/>
      <c r="H761" s="39"/>
      <c r="I761" s="39"/>
      <c r="J761" s="41"/>
      <c r="K761" s="39"/>
    </row>
    <row r="762" spans="1:14">
      <c r="A762" s="32">
        <v>5</v>
      </c>
      <c r="B762" s="33" t="s">
        <v>14</v>
      </c>
      <c r="C762" s="34">
        <v>0</v>
      </c>
      <c r="D762" s="34">
        <f>C762-E762</f>
        <v>0</v>
      </c>
      <c r="E762" s="34">
        <v>0</v>
      </c>
      <c r="F762" s="34">
        <v>0</v>
      </c>
      <c r="G762" s="34">
        <v>0</v>
      </c>
      <c r="H762" s="34">
        <v>0</v>
      </c>
      <c r="I762" s="34">
        <v>0</v>
      </c>
      <c r="J762" s="36">
        <f t="shared" si="95"/>
        <v>0</v>
      </c>
      <c r="K762" s="34">
        <f t="shared" si="96"/>
        <v>0</v>
      </c>
    </row>
    <row r="763" spans="1:14" ht="15.6">
      <c r="A763" s="32"/>
      <c r="B763" s="38" t="s">
        <v>11</v>
      </c>
      <c r="C763" s="34"/>
      <c r="D763" s="43"/>
      <c r="E763" s="39">
        <v>0</v>
      </c>
      <c r="F763" s="34"/>
      <c r="G763" s="34"/>
      <c r="H763" s="39"/>
      <c r="I763" s="34"/>
      <c r="J763" s="36"/>
      <c r="K763" s="34"/>
    </row>
    <row r="764" spans="1:14">
      <c r="A764" s="32">
        <v>6</v>
      </c>
      <c r="B764" s="33" t="s">
        <v>15</v>
      </c>
      <c r="C764" s="34">
        <v>0</v>
      </c>
      <c r="D764" s="34">
        <f>C764-E764</f>
        <v>0</v>
      </c>
      <c r="E764" s="34">
        <v>0</v>
      </c>
      <c r="F764" s="35">
        <v>0</v>
      </c>
      <c r="G764" s="35">
        <v>0</v>
      </c>
      <c r="H764" s="34">
        <v>0</v>
      </c>
      <c r="I764" s="34">
        <v>0</v>
      </c>
      <c r="J764" s="36">
        <f t="shared" si="95"/>
        <v>0</v>
      </c>
      <c r="K764" s="34">
        <f t="shared" si="96"/>
        <v>0</v>
      </c>
    </row>
    <row r="765" spans="1:14" ht="15.6">
      <c r="A765" s="44"/>
      <c r="B765" s="38"/>
      <c r="C765" s="34"/>
      <c r="D765" s="45"/>
      <c r="E765" s="34"/>
      <c r="F765" s="34"/>
      <c r="G765" s="34"/>
      <c r="H765" s="34"/>
      <c r="I765" s="34"/>
      <c r="J765" s="34"/>
      <c r="K765" s="34"/>
    </row>
    <row r="766" spans="1:14" ht="15.6">
      <c r="A766" s="188" t="s">
        <v>4</v>
      </c>
      <c r="B766" s="188"/>
      <c r="C766" s="20">
        <f t="shared" ref="C766:K766" si="97">+C755+C756+C758+C760+C762+C764</f>
        <v>2098635262</v>
      </c>
      <c r="D766" s="20">
        <f t="shared" si="97"/>
        <v>7426600</v>
      </c>
      <c r="E766" s="20">
        <f t="shared" si="97"/>
        <v>2091208662</v>
      </c>
      <c r="F766" s="20">
        <f t="shared" si="97"/>
        <v>0</v>
      </c>
      <c r="G766" s="20">
        <f t="shared" si="97"/>
        <v>0</v>
      </c>
      <c r="H766" s="20">
        <f t="shared" si="97"/>
        <v>54844885</v>
      </c>
      <c r="I766" s="20">
        <f t="shared" si="97"/>
        <v>0</v>
      </c>
      <c r="J766" s="20">
        <f t="shared" si="97"/>
        <v>2153480147</v>
      </c>
      <c r="K766" s="20">
        <f t="shared" si="97"/>
        <v>2146053547</v>
      </c>
    </row>
    <row r="767" spans="1:14" ht="15.6">
      <c r="A767" s="188" t="s">
        <v>5</v>
      </c>
      <c r="B767" s="188"/>
      <c r="C767" s="20"/>
      <c r="D767" s="20"/>
      <c r="E767" s="20">
        <f>+E757+E759+E761+E763</f>
        <v>847225984.31854117</v>
      </c>
      <c r="F767" s="20"/>
      <c r="G767" s="20"/>
      <c r="H767" s="20"/>
      <c r="I767" s="20"/>
      <c r="J767" s="20"/>
      <c r="K767" s="20">
        <f>+K757+K759+K761+K763</f>
        <v>966003238.41531217</v>
      </c>
    </row>
    <row r="768" spans="1:14" ht="15.6">
      <c r="A768" s="188" t="s">
        <v>6</v>
      </c>
      <c r="B768" s="188"/>
      <c r="C768" s="21"/>
      <c r="D768" s="21"/>
      <c r="E768" s="21">
        <f>+E766-E767</f>
        <v>1243982677.681459</v>
      </c>
      <c r="F768" s="21"/>
      <c r="G768" s="21"/>
      <c r="H768" s="21"/>
      <c r="I768" s="21"/>
      <c r="J768" s="21"/>
      <c r="K768" s="21">
        <f>+K766-K767</f>
        <v>1180050308.5846877</v>
      </c>
    </row>
    <row r="772" spans="1:14" ht="15.6">
      <c r="A772" s="102" t="s">
        <v>0</v>
      </c>
      <c r="B772" s="103"/>
      <c r="C772" s="103"/>
      <c r="D772" s="103"/>
      <c r="E772" s="103"/>
      <c r="F772" s="103"/>
      <c r="G772" s="103"/>
      <c r="H772" s="103"/>
      <c r="I772" s="103"/>
      <c r="J772" s="103"/>
      <c r="K772" s="103"/>
    </row>
    <row r="773" spans="1:14" ht="15.6">
      <c r="A773" s="198" t="s">
        <v>76</v>
      </c>
      <c r="B773" s="198"/>
      <c r="C773" s="198"/>
      <c r="D773" s="198"/>
      <c r="E773" s="198"/>
      <c r="F773" s="198"/>
      <c r="G773" s="198"/>
      <c r="H773" s="198"/>
      <c r="I773" s="198"/>
      <c r="J773" s="198"/>
      <c r="K773" s="198"/>
    </row>
    <row r="774" spans="1:14" ht="15.6">
      <c r="A774" s="102" t="str">
        <f>'[21]Jalan, Jembatan &amp; Irigasi '!$A$3</f>
        <v>PER 31 DESEMBER 2020</v>
      </c>
      <c r="B774" s="103"/>
      <c r="C774" s="103"/>
      <c r="D774" s="103"/>
      <c r="E774" s="103"/>
      <c r="F774" s="103"/>
      <c r="G774" s="103"/>
      <c r="H774" s="103"/>
      <c r="I774" s="103"/>
      <c r="J774" s="103"/>
      <c r="K774" s="103"/>
    </row>
    <row r="776" spans="1:14" ht="46.8">
      <c r="A776" s="199" t="s">
        <v>2</v>
      </c>
      <c r="B776" s="199" t="s">
        <v>7</v>
      </c>
      <c r="C776" s="104" t="s">
        <v>16</v>
      </c>
      <c r="D776" s="104" t="s">
        <v>77</v>
      </c>
      <c r="E776" s="104" t="s">
        <v>78</v>
      </c>
      <c r="F776" s="104" t="s">
        <v>79</v>
      </c>
      <c r="G776" s="104" t="s">
        <v>80</v>
      </c>
      <c r="H776" s="104" t="s">
        <v>26</v>
      </c>
      <c r="I776" s="104" t="s">
        <v>81</v>
      </c>
      <c r="J776" s="104" t="s">
        <v>40</v>
      </c>
      <c r="K776" s="104" t="s">
        <v>78</v>
      </c>
    </row>
    <row r="777" spans="1:14" ht="15.6">
      <c r="A777" s="199"/>
      <c r="B777" s="199"/>
      <c r="C777" s="105">
        <v>2019</v>
      </c>
      <c r="D777" s="105">
        <v>2019</v>
      </c>
      <c r="E777" s="105">
        <v>2019</v>
      </c>
      <c r="F777" s="105">
        <v>2020</v>
      </c>
      <c r="G777" s="105">
        <v>2020</v>
      </c>
      <c r="H777" s="105">
        <v>2020</v>
      </c>
      <c r="I777" s="105">
        <v>2020</v>
      </c>
      <c r="J777" s="105">
        <v>2020</v>
      </c>
      <c r="K777" s="105">
        <v>2020</v>
      </c>
    </row>
    <row r="778" spans="1:14" ht="15.6">
      <c r="A778" s="106" t="s">
        <v>3</v>
      </c>
      <c r="B778" s="106" t="s">
        <v>8</v>
      </c>
      <c r="C778" s="106" t="s">
        <v>17</v>
      </c>
      <c r="D778" s="106" t="s">
        <v>19</v>
      </c>
      <c r="E778" s="106" t="s">
        <v>82</v>
      </c>
      <c r="F778" s="106" t="s">
        <v>23</v>
      </c>
      <c r="G778" s="106" t="s">
        <v>25</v>
      </c>
      <c r="H778" s="106" t="s">
        <v>27</v>
      </c>
      <c r="I778" s="106" t="s">
        <v>29</v>
      </c>
      <c r="J778" s="106" t="s">
        <v>83</v>
      </c>
      <c r="K778" s="106" t="s">
        <v>84</v>
      </c>
    </row>
    <row r="779" spans="1:14">
      <c r="A779" s="107">
        <v>1</v>
      </c>
      <c r="B779" s="33" t="s">
        <v>9</v>
      </c>
      <c r="C779" s="108">
        <v>126000000</v>
      </c>
      <c r="D779" s="108">
        <f>C779-E779</f>
        <v>0</v>
      </c>
      <c r="E779" s="109">
        <v>126000000</v>
      </c>
      <c r="F779" s="108">
        <v>0</v>
      </c>
      <c r="G779" s="108">
        <v>0</v>
      </c>
      <c r="H779" s="108">
        <v>0</v>
      </c>
      <c r="I779" s="108">
        <v>0</v>
      </c>
      <c r="J779" s="108">
        <f>C779+H779+F779-I779-G779</f>
        <v>126000000</v>
      </c>
      <c r="K779" s="108">
        <f>E779+H779-I779</f>
        <v>126000000</v>
      </c>
    </row>
    <row r="780" spans="1:14">
      <c r="A780" s="107">
        <v>2</v>
      </c>
      <c r="B780" s="33" t="s">
        <v>10</v>
      </c>
      <c r="C780" s="108">
        <v>838966061</v>
      </c>
      <c r="D780" s="108">
        <f t="shared" ref="D780:D788" si="98">C780-E780</f>
        <v>16196650</v>
      </c>
      <c r="E780" s="108">
        <v>822769411</v>
      </c>
      <c r="F780" s="108">
        <v>14750000</v>
      </c>
      <c r="G780" s="108">
        <v>400000</v>
      </c>
      <c r="H780" s="108">
        <v>54666425</v>
      </c>
      <c r="I780" s="108">
        <v>89062500</v>
      </c>
      <c r="J780" s="108">
        <f t="shared" ref="J780:J788" si="99">C780+H780+F780-I780-G780</f>
        <v>818919986</v>
      </c>
      <c r="K780" s="108">
        <f t="shared" ref="K780:K788" si="100">E780+H780-I780</f>
        <v>788373336</v>
      </c>
    </row>
    <row r="781" spans="1:14" ht="15.6">
      <c r="A781" s="107"/>
      <c r="B781" s="33" t="s">
        <v>11</v>
      </c>
      <c r="C781" s="108"/>
      <c r="D781" s="108"/>
      <c r="E781" s="110">
        <v>637507767.89047623</v>
      </c>
      <c r="F781" s="108"/>
      <c r="G781" s="108"/>
      <c r="H781" s="150">
        <v>76703556.938018948</v>
      </c>
      <c r="I781" s="108">
        <v>85817500</v>
      </c>
      <c r="J781" s="108"/>
      <c r="K781" s="110">
        <f>SUM(E781+H781-I781)</f>
        <v>628393824.82849514</v>
      </c>
      <c r="M781" s="29" t="s">
        <v>96</v>
      </c>
      <c r="N781" s="138">
        <v>74988141.938095242</v>
      </c>
    </row>
    <row r="782" spans="1:14">
      <c r="A782" s="107">
        <v>3</v>
      </c>
      <c r="B782" s="33" t="s">
        <v>12</v>
      </c>
      <c r="C782" s="108">
        <v>1350214850</v>
      </c>
      <c r="D782" s="108">
        <f t="shared" si="98"/>
        <v>0</v>
      </c>
      <c r="E782" s="108">
        <v>1350214850</v>
      </c>
      <c r="F782" s="108">
        <v>0</v>
      </c>
      <c r="G782" s="108">
        <v>0</v>
      </c>
      <c r="H782" s="108">
        <v>0</v>
      </c>
      <c r="I782" s="108">
        <v>0</v>
      </c>
      <c r="J782" s="108">
        <f t="shared" si="99"/>
        <v>1350214850</v>
      </c>
      <c r="K782" s="108">
        <f t="shared" si="100"/>
        <v>1350214850</v>
      </c>
      <c r="M782" s="29" t="s">
        <v>97</v>
      </c>
      <c r="N782" s="138">
        <v>1715414.99992371</v>
      </c>
    </row>
    <row r="783" spans="1:14" ht="15.6">
      <c r="A783" s="107"/>
      <c r="B783" s="33" t="s">
        <v>11</v>
      </c>
      <c r="C783" s="108"/>
      <c r="D783" s="108"/>
      <c r="E783" s="110">
        <v>182838908.05160001</v>
      </c>
      <c r="F783" s="108"/>
      <c r="G783" s="108"/>
      <c r="H783" s="110">
        <v>27004297</v>
      </c>
      <c r="I783" s="110"/>
      <c r="J783" s="110"/>
      <c r="K783" s="110">
        <f>SUM(E783+H783-I783)</f>
        <v>209843205.05160001</v>
      </c>
    </row>
    <row r="784" spans="1:14">
      <c r="A784" s="107">
        <v>4</v>
      </c>
      <c r="B784" s="33" t="s">
        <v>13</v>
      </c>
      <c r="C784" s="108">
        <v>0</v>
      </c>
      <c r="D784" s="108">
        <f t="shared" si="98"/>
        <v>0</v>
      </c>
      <c r="E784" s="108">
        <v>0</v>
      </c>
      <c r="F784" s="108">
        <v>0</v>
      </c>
      <c r="G784" s="108">
        <v>0</v>
      </c>
      <c r="H784" s="108">
        <v>0</v>
      </c>
      <c r="I784" s="108">
        <v>0</v>
      </c>
      <c r="J784" s="108">
        <f t="shared" si="99"/>
        <v>0</v>
      </c>
      <c r="K784" s="108">
        <f t="shared" si="100"/>
        <v>0</v>
      </c>
      <c r="N784" s="143">
        <f>SUM(N781:N783)</f>
        <v>76703556.938018948</v>
      </c>
    </row>
    <row r="785" spans="1:11">
      <c r="A785" s="107"/>
      <c r="B785" s="33" t="s">
        <v>11</v>
      </c>
      <c r="C785" s="108"/>
      <c r="D785" s="108"/>
      <c r="E785" s="108">
        <v>0</v>
      </c>
      <c r="F785" s="108"/>
      <c r="G785" s="108"/>
      <c r="H785" s="108"/>
      <c r="I785" s="108"/>
      <c r="J785" s="108"/>
      <c r="K785" s="108"/>
    </row>
    <row r="786" spans="1:11">
      <c r="A786" s="107">
        <v>5</v>
      </c>
      <c r="B786" s="33" t="s">
        <v>14</v>
      </c>
      <c r="C786" s="108">
        <v>0</v>
      </c>
      <c r="D786" s="108">
        <f t="shared" si="98"/>
        <v>0</v>
      </c>
      <c r="E786" s="108">
        <v>0</v>
      </c>
      <c r="F786" s="108">
        <v>0</v>
      </c>
      <c r="G786" s="108">
        <v>0</v>
      </c>
      <c r="H786" s="108">
        <v>0</v>
      </c>
      <c r="I786" s="108">
        <v>0</v>
      </c>
      <c r="J786" s="108">
        <f t="shared" si="99"/>
        <v>0</v>
      </c>
      <c r="K786" s="108">
        <f t="shared" si="100"/>
        <v>0</v>
      </c>
    </row>
    <row r="787" spans="1:11" ht="15.6">
      <c r="A787" s="107"/>
      <c r="B787" s="33" t="s">
        <v>11</v>
      </c>
      <c r="C787" s="108"/>
      <c r="D787" s="108"/>
      <c r="E787" s="108">
        <v>0</v>
      </c>
      <c r="F787" s="108"/>
      <c r="G787" s="108"/>
      <c r="H787" s="108"/>
      <c r="I787" s="108"/>
      <c r="J787" s="108"/>
      <c r="K787" s="110"/>
    </row>
    <row r="788" spans="1:11">
      <c r="A788" s="107">
        <v>6</v>
      </c>
      <c r="B788" s="33" t="s">
        <v>15</v>
      </c>
      <c r="C788" s="108">
        <v>0</v>
      </c>
      <c r="D788" s="108">
        <f t="shared" si="98"/>
        <v>0</v>
      </c>
      <c r="E788" s="111">
        <v>0</v>
      </c>
      <c r="F788" s="111">
        <v>0</v>
      </c>
      <c r="G788" s="111">
        <v>0</v>
      </c>
      <c r="H788" s="111">
        <v>7700000</v>
      </c>
      <c r="I788" s="111">
        <v>0</v>
      </c>
      <c r="J788" s="111">
        <f t="shared" si="99"/>
        <v>7700000</v>
      </c>
      <c r="K788" s="111">
        <f t="shared" si="100"/>
        <v>7700000</v>
      </c>
    </row>
    <row r="789" spans="1:11">
      <c r="A789" s="112"/>
      <c r="C789" s="113"/>
      <c r="D789" s="114"/>
      <c r="E789" s="33"/>
      <c r="F789" s="33"/>
      <c r="G789" s="33"/>
      <c r="H789" s="33"/>
      <c r="I789" s="33"/>
      <c r="J789" s="33"/>
      <c r="K789" s="33"/>
    </row>
    <row r="790" spans="1:11" ht="15.6">
      <c r="A790" s="197" t="s">
        <v>4</v>
      </c>
      <c r="B790" s="197"/>
      <c r="C790" s="110">
        <f t="shared" ref="C790:K790" si="101">C779+C780+C782+C784+C786+C788</f>
        <v>2315180911</v>
      </c>
      <c r="D790" s="110">
        <f t="shared" si="101"/>
        <v>16196650</v>
      </c>
      <c r="E790" s="115">
        <f t="shared" si="101"/>
        <v>2298984261</v>
      </c>
      <c r="F790" s="115">
        <f t="shared" si="101"/>
        <v>14750000</v>
      </c>
      <c r="G790" s="115">
        <f t="shared" si="101"/>
        <v>400000</v>
      </c>
      <c r="H790" s="115">
        <f>H779+H780+H782+H784+H786+H788</f>
        <v>62366425</v>
      </c>
      <c r="I790" s="115">
        <f t="shared" si="101"/>
        <v>89062500</v>
      </c>
      <c r="J790" s="115">
        <f t="shared" si="101"/>
        <v>2302834836</v>
      </c>
      <c r="K790" s="115">
        <f t="shared" si="101"/>
        <v>2272288186</v>
      </c>
    </row>
    <row r="791" spans="1:11" ht="15.6">
      <c r="A791" s="197" t="s">
        <v>85</v>
      </c>
      <c r="B791" s="197"/>
      <c r="C791" s="33"/>
      <c r="D791" s="33"/>
      <c r="E791" s="110">
        <f>E781+E783+E785+E787</f>
        <v>820346675.94207621</v>
      </c>
      <c r="F791" s="38"/>
      <c r="G791" s="38"/>
      <c r="H791" s="38"/>
      <c r="I791" s="38"/>
      <c r="J791" s="38"/>
      <c r="K791" s="110">
        <f>K781+K783+K785+K787</f>
        <v>838237029.88009512</v>
      </c>
    </row>
    <row r="792" spans="1:11" ht="15.6">
      <c r="A792" s="197" t="s">
        <v>86</v>
      </c>
      <c r="B792" s="197"/>
      <c r="C792" s="33"/>
      <c r="D792" s="33"/>
      <c r="E792" s="110">
        <f>E790-E791</f>
        <v>1478637585.0579238</v>
      </c>
      <c r="F792" s="38"/>
      <c r="G792" s="38"/>
      <c r="H792" s="38"/>
      <c r="I792" s="38"/>
      <c r="J792" s="38"/>
      <c r="K792" s="110">
        <f>K790-K791</f>
        <v>1434051156.119905</v>
      </c>
    </row>
    <row r="796" spans="1:11" ht="15.6">
      <c r="A796" s="191" t="s">
        <v>0</v>
      </c>
      <c r="B796" s="191"/>
      <c r="C796" s="191"/>
      <c r="D796" s="191"/>
      <c r="E796" s="191"/>
      <c r="F796" s="191"/>
      <c r="G796" s="191"/>
      <c r="H796" s="191"/>
      <c r="I796" s="191"/>
      <c r="J796" s="191"/>
      <c r="K796" s="191"/>
    </row>
    <row r="797" spans="1:11" ht="15.6">
      <c r="A797" s="191" t="s">
        <v>87</v>
      </c>
      <c r="B797" s="191"/>
      <c r="C797" s="191"/>
      <c r="D797" s="191"/>
      <c r="E797" s="191"/>
      <c r="F797" s="191"/>
      <c r="G797" s="191"/>
      <c r="H797" s="191"/>
      <c r="I797" s="191"/>
      <c r="J797" s="191"/>
      <c r="K797" s="191"/>
    </row>
    <row r="798" spans="1:11" ht="15.6">
      <c r="A798" s="191" t="str">
        <f>'[22]Form Tanah'!$A$3</f>
        <v>PER 31 DESEMBER 2020</v>
      </c>
      <c r="B798" s="191"/>
      <c r="C798" s="191"/>
      <c r="D798" s="191"/>
      <c r="E798" s="191"/>
      <c r="F798" s="191"/>
      <c r="G798" s="191"/>
      <c r="H798" s="191"/>
      <c r="I798" s="191"/>
      <c r="J798" s="191"/>
      <c r="K798" s="191"/>
    </row>
    <row r="799" spans="1:11" ht="15.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2"/>
    </row>
    <row r="800" spans="1:11" ht="46.8">
      <c r="A800" s="186" t="s">
        <v>2</v>
      </c>
      <c r="B800" s="186" t="s">
        <v>7</v>
      </c>
      <c r="C800" s="3" t="s">
        <v>16</v>
      </c>
      <c r="D800" s="3" t="s">
        <v>18</v>
      </c>
      <c r="E800" s="3" t="s">
        <v>20</v>
      </c>
      <c r="F800" s="3" t="s">
        <v>22</v>
      </c>
      <c r="G800" s="3" t="s">
        <v>24</v>
      </c>
      <c r="H800" s="3" t="s">
        <v>26</v>
      </c>
      <c r="I800" s="3" t="s">
        <v>28</v>
      </c>
      <c r="J800" s="3" t="s">
        <v>16</v>
      </c>
      <c r="K800" s="3" t="s">
        <v>31</v>
      </c>
    </row>
    <row r="801" spans="1:14" ht="15.6">
      <c r="A801" s="187"/>
      <c r="B801" s="187"/>
      <c r="C801" s="4">
        <v>2019</v>
      </c>
      <c r="D801" s="4">
        <f>+C801</f>
        <v>2019</v>
      </c>
      <c r="E801" s="4">
        <f>+D801</f>
        <v>2019</v>
      </c>
      <c r="F801" s="4">
        <v>2020</v>
      </c>
      <c r="G801" s="4">
        <f>+F801</f>
        <v>2020</v>
      </c>
      <c r="H801" s="4">
        <f>+G801</f>
        <v>2020</v>
      </c>
      <c r="I801" s="4">
        <f>+H801</f>
        <v>2020</v>
      </c>
      <c r="J801" s="4">
        <f>+I801</f>
        <v>2020</v>
      </c>
      <c r="K801" s="4">
        <f>+J801</f>
        <v>2020</v>
      </c>
    </row>
    <row r="802" spans="1:14" ht="15.6">
      <c r="A802" s="23" t="s">
        <v>3</v>
      </c>
      <c r="B802" s="23" t="s">
        <v>8</v>
      </c>
      <c r="C802" s="23" t="s">
        <v>17</v>
      </c>
      <c r="D802" s="23" t="s">
        <v>19</v>
      </c>
      <c r="E802" s="23" t="s">
        <v>21</v>
      </c>
      <c r="F802" s="23" t="s">
        <v>23</v>
      </c>
      <c r="G802" s="23" t="s">
        <v>25</v>
      </c>
      <c r="H802" s="23" t="s">
        <v>27</v>
      </c>
      <c r="I802" s="23" t="s">
        <v>29</v>
      </c>
      <c r="J802" s="23" t="s">
        <v>30</v>
      </c>
      <c r="K802" s="23" t="s">
        <v>32</v>
      </c>
    </row>
    <row r="803" spans="1:14">
      <c r="A803" s="6">
        <v>1</v>
      </c>
      <c r="B803" s="7" t="s">
        <v>9</v>
      </c>
      <c r="C803" s="8">
        <v>650000000</v>
      </c>
      <c r="D803" s="8">
        <f>C803-E803</f>
        <v>0</v>
      </c>
      <c r="E803" s="8">
        <v>650000000</v>
      </c>
      <c r="F803" s="9">
        <v>0</v>
      </c>
      <c r="G803" s="9">
        <v>0</v>
      </c>
      <c r="H803" s="8">
        <v>0</v>
      </c>
      <c r="I803" s="8">
        <v>0</v>
      </c>
      <c r="J803" s="10">
        <f t="shared" ref="J803:J812" si="102">C803+F803-G803+H803-I803</f>
        <v>650000000</v>
      </c>
      <c r="K803" s="8">
        <f t="shared" ref="K803:K812" si="103">E803+H803-I803</f>
        <v>650000000</v>
      </c>
    </row>
    <row r="804" spans="1:14">
      <c r="A804" s="6">
        <v>2</v>
      </c>
      <c r="B804" s="7" t="s">
        <v>10</v>
      </c>
      <c r="C804" s="8">
        <v>971954862</v>
      </c>
      <c r="D804" s="8">
        <f>C804-E804</f>
        <v>16815000</v>
      </c>
      <c r="E804" s="8">
        <v>955139862</v>
      </c>
      <c r="F804" s="8">
        <v>0</v>
      </c>
      <c r="G804" s="8">
        <v>0</v>
      </c>
      <c r="H804" s="8">
        <v>76213725</v>
      </c>
      <c r="I804" s="8">
        <v>0</v>
      </c>
      <c r="J804" s="10">
        <f t="shared" si="102"/>
        <v>1048168587</v>
      </c>
      <c r="K804" s="8">
        <f t="shared" si="103"/>
        <v>1031353587</v>
      </c>
    </row>
    <row r="805" spans="1:14" ht="15.6">
      <c r="A805" s="11"/>
      <c r="B805" s="12" t="s">
        <v>11</v>
      </c>
      <c r="C805" s="13"/>
      <c r="D805" s="14"/>
      <c r="E805" s="13">
        <v>729137556.77142823</v>
      </c>
      <c r="F805" s="13"/>
      <c r="G805" s="13"/>
      <c r="H805" s="13">
        <v>114402956.69967221</v>
      </c>
      <c r="I805" s="13">
        <v>0</v>
      </c>
      <c r="J805" s="15"/>
      <c r="K805" s="13">
        <f>SUM(E805+H805-I805)</f>
        <v>843540513.47110045</v>
      </c>
      <c r="M805" s="29" t="s">
        <v>96</v>
      </c>
      <c r="N805" s="138">
        <v>101658721.7</v>
      </c>
    </row>
    <row r="806" spans="1:14">
      <c r="A806" s="6">
        <v>3</v>
      </c>
      <c r="B806" s="7" t="s">
        <v>12</v>
      </c>
      <c r="C806" s="8">
        <v>2917210000</v>
      </c>
      <c r="D806" s="8">
        <f>C806-E806</f>
        <v>0</v>
      </c>
      <c r="E806" s="8">
        <v>2917210000</v>
      </c>
      <c r="F806" s="8">
        <v>0</v>
      </c>
      <c r="G806" s="8">
        <v>0</v>
      </c>
      <c r="H806" s="8">
        <v>0</v>
      </c>
      <c r="I806" s="8">
        <v>0</v>
      </c>
      <c r="J806" s="10">
        <f t="shared" si="102"/>
        <v>2917210000</v>
      </c>
      <c r="K806" s="8">
        <f t="shared" si="103"/>
        <v>2917210000</v>
      </c>
      <c r="M806" s="29" t="s">
        <v>97</v>
      </c>
      <c r="N806" s="138">
        <v>12744234.999672201</v>
      </c>
    </row>
    <row r="807" spans="1:14" ht="15.6">
      <c r="A807" s="11"/>
      <c r="B807" s="12" t="s">
        <v>11</v>
      </c>
      <c r="C807" s="13"/>
      <c r="D807" s="14"/>
      <c r="E807" s="13">
        <v>225704350.80000001</v>
      </c>
      <c r="F807" s="13"/>
      <c r="G807" s="13"/>
      <c r="H807" s="13">
        <v>58344200</v>
      </c>
      <c r="I807" s="13">
        <v>0</v>
      </c>
      <c r="J807" s="15"/>
      <c r="K807" s="13">
        <f>SUM(E807+H807-I807)</f>
        <v>284048550.80000001</v>
      </c>
      <c r="N807" s="138"/>
    </row>
    <row r="808" spans="1:14">
      <c r="A808" s="6">
        <v>4</v>
      </c>
      <c r="B808" s="7" t="s">
        <v>13</v>
      </c>
      <c r="C808" s="8">
        <v>0</v>
      </c>
      <c r="D808" s="8">
        <f>C808-E808</f>
        <v>0</v>
      </c>
      <c r="E808" s="8">
        <v>0</v>
      </c>
      <c r="F808" s="9">
        <v>0</v>
      </c>
      <c r="G808" s="9">
        <v>0</v>
      </c>
      <c r="H808" s="8">
        <v>0</v>
      </c>
      <c r="I808" s="8">
        <v>0</v>
      </c>
      <c r="J808" s="10">
        <f t="shared" si="102"/>
        <v>0</v>
      </c>
      <c r="K808" s="8">
        <f t="shared" si="103"/>
        <v>0</v>
      </c>
      <c r="N808" s="143">
        <f>SUM(N805:N807)</f>
        <v>114402956.69967221</v>
      </c>
    </row>
    <row r="809" spans="1:14" ht="15.6">
      <c r="A809" s="11"/>
      <c r="B809" s="12" t="s">
        <v>11</v>
      </c>
      <c r="C809" s="13"/>
      <c r="D809" s="14"/>
      <c r="E809" s="13">
        <v>0</v>
      </c>
      <c r="F809" s="16"/>
      <c r="G809" s="16"/>
      <c r="H809" s="13"/>
      <c r="I809" s="13"/>
      <c r="J809" s="15"/>
      <c r="K809" s="13"/>
    </row>
    <row r="810" spans="1:14">
      <c r="A810" s="6">
        <v>5</v>
      </c>
      <c r="B810" s="7" t="s">
        <v>14</v>
      </c>
      <c r="C810" s="8">
        <v>0</v>
      </c>
      <c r="D810" s="8">
        <f>C810-E810</f>
        <v>0</v>
      </c>
      <c r="E810" s="8">
        <v>0</v>
      </c>
      <c r="F810" s="8">
        <v>0</v>
      </c>
      <c r="G810" s="8">
        <v>0</v>
      </c>
      <c r="H810" s="8">
        <v>0</v>
      </c>
      <c r="I810" s="8">
        <v>0</v>
      </c>
      <c r="J810" s="10">
        <f t="shared" si="102"/>
        <v>0</v>
      </c>
      <c r="K810" s="8">
        <f t="shared" si="103"/>
        <v>0</v>
      </c>
    </row>
    <row r="811" spans="1:14" ht="15.6">
      <c r="A811" s="6"/>
      <c r="B811" s="12" t="s">
        <v>11</v>
      </c>
      <c r="C811" s="8"/>
      <c r="D811" s="17"/>
      <c r="E811" s="13">
        <v>0</v>
      </c>
      <c r="F811" s="8"/>
      <c r="G811" s="8"/>
      <c r="H811" s="13"/>
      <c r="I811" s="8"/>
      <c r="J811" s="10"/>
      <c r="K811" s="8"/>
    </row>
    <row r="812" spans="1:14">
      <c r="A812" s="6">
        <v>6</v>
      </c>
      <c r="B812" s="7" t="s">
        <v>15</v>
      </c>
      <c r="C812" s="8">
        <v>0</v>
      </c>
      <c r="D812" s="8">
        <f>C812-E812</f>
        <v>0</v>
      </c>
      <c r="E812" s="8">
        <v>0</v>
      </c>
      <c r="F812" s="9">
        <v>0</v>
      </c>
      <c r="G812" s="9">
        <v>0</v>
      </c>
      <c r="H812" s="8">
        <v>0</v>
      </c>
      <c r="I812" s="8">
        <v>0</v>
      </c>
      <c r="J812" s="10">
        <f t="shared" si="102"/>
        <v>0</v>
      </c>
      <c r="K812" s="8">
        <f t="shared" si="103"/>
        <v>0</v>
      </c>
    </row>
    <row r="813" spans="1:14" ht="15.6">
      <c r="A813" s="18"/>
      <c r="B813" s="12"/>
      <c r="C813" s="8"/>
      <c r="D813" s="19"/>
      <c r="E813" s="8"/>
      <c r="F813" s="8"/>
      <c r="G813" s="8"/>
      <c r="H813" s="8"/>
      <c r="I813" s="8"/>
      <c r="J813" s="8"/>
      <c r="K813" s="8"/>
    </row>
    <row r="814" spans="1:14" ht="15.6">
      <c r="A814" s="188" t="s">
        <v>4</v>
      </c>
      <c r="B814" s="188"/>
      <c r="C814" s="20">
        <f t="shared" ref="C814:K814" si="104">+C803+C804+C806+C808+C810+C812</f>
        <v>4539164862</v>
      </c>
      <c r="D814" s="20">
        <f t="shared" si="104"/>
        <v>16815000</v>
      </c>
      <c r="E814" s="20">
        <f t="shared" si="104"/>
        <v>4522349862</v>
      </c>
      <c r="F814" s="20">
        <f>F803+F804+F806+F808+F810+F812</f>
        <v>0</v>
      </c>
      <c r="G814" s="20">
        <f>G803+G804+G806+G808+G810+G812</f>
        <v>0</v>
      </c>
      <c r="H814" s="20">
        <f>H803+H804+H806+H808+H810+H812</f>
        <v>76213725</v>
      </c>
      <c r="I814" s="20">
        <f>I803+I804+I806+I808+I810+I812</f>
        <v>0</v>
      </c>
      <c r="J814" s="20">
        <f t="shared" si="104"/>
        <v>4615378587</v>
      </c>
      <c r="K814" s="20">
        <f t="shared" si="104"/>
        <v>4598563587</v>
      </c>
    </row>
    <row r="815" spans="1:14" ht="15.6">
      <c r="A815" s="188" t="s">
        <v>5</v>
      </c>
      <c r="B815" s="188"/>
      <c r="C815" s="20"/>
      <c r="D815" s="20"/>
      <c r="E815" s="20">
        <f>+E805+E807+E809+E811</f>
        <v>954841907.5714283</v>
      </c>
      <c r="F815" s="20"/>
      <c r="G815" s="20"/>
      <c r="H815" s="20"/>
      <c r="I815" s="20"/>
      <c r="J815" s="20"/>
      <c r="K815" s="20">
        <f>+K805+K807+K809+K811</f>
        <v>1127589064.2711005</v>
      </c>
    </row>
    <row r="816" spans="1:14" ht="15.6">
      <c r="A816" s="188" t="s">
        <v>6</v>
      </c>
      <c r="B816" s="188"/>
      <c r="C816" s="21"/>
      <c r="D816" s="21"/>
      <c r="E816" s="21">
        <f>+E814-E815</f>
        <v>3567507954.4285717</v>
      </c>
      <c r="F816" s="21"/>
      <c r="G816" s="21"/>
      <c r="H816" s="21"/>
      <c r="I816" s="21"/>
      <c r="J816" s="21"/>
      <c r="K816" s="21">
        <f>+K814-K815</f>
        <v>3470974522.7288995</v>
      </c>
    </row>
    <row r="820" spans="1:14" ht="15.6">
      <c r="A820" s="191" t="s">
        <v>0</v>
      </c>
      <c r="B820" s="191"/>
      <c r="C820" s="191"/>
      <c r="D820" s="191"/>
      <c r="E820" s="191"/>
      <c r="F820" s="191"/>
      <c r="G820" s="191"/>
      <c r="H820" s="191"/>
      <c r="I820" s="191"/>
      <c r="J820" s="191"/>
      <c r="K820" s="191"/>
    </row>
    <row r="821" spans="1:14" ht="15.6">
      <c r="A821" s="191" t="str">
        <f>'[23]Form Tanah'!$A$2:$S$2</f>
        <v>KECAMATAN KARANGJATI</v>
      </c>
      <c r="B821" s="191"/>
      <c r="C821" s="191"/>
      <c r="D821" s="191"/>
      <c r="E821" s="191"/>
      <c r="F821" s="191"/>
      <c r="G821" s="191"/>
      <c r="H821" s="191"/>
      <c r="I821" s="191"/>
      <c r="J821" s="191"/>
      <c r="K821" s="191"/>
    </row>
    <row r="822" spans="1:14" ht="15.6">
      <c r="A822" s="191" t="s">
        <v>33</v>
      </c>
      <c r="B822" s="191"/>
      <c r="C822" s="191"/>
      <c r="D822" s="191"/>
      <c r="E822" s="191"/>
      <c r="F822" s="191"/>
      <c r="G822" s="191"/>
      <c r="H822" s="191"/>
      <c r="I822" s="191"/>
      <c r="J822" s="191"/>
      <c r="K822" s="191"/>
    </row>
    <row r="823" spans="1:14" ht="15.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2"/>
    </row>
    <row r="824" spans="1:14" ht="46.8">
      <c r="A824" s="186" t="s">
        <v>2</v>
      </c>
      <c r="B824" s="186" t="s">
        <v>7</v>
      </c>
      <c r="C824" s="3" t="s">
        <v>16</v>
      </c>
      <c r="D824" s="3" t="s">
        <v>18</v>
      </c>
      <c r="E824" s="3" t="s">
        <v>20</v>
      </c>
      <c r="F824" s="3" t="s">
        <v>22</v>
      </c>
      <c r="G824" s="3" t="s">
        <v>24</v>
      </c>
      <c r="H824" s="3" t="s">
        <v>26</v>
      </c>
      <c r="I824" s="3" t="s">
        <v>28</v>
      </c>
      <c r="J824" s="3" t="s">
        <v>16</v>
      </c>
      <c r="K824" s="3" t="s">
        <v>31</v>
      </c>
    </row>
    <row r="825" spans="1:14" ht="15.6">
      <c r="A825" s="187"/>
      <c r="B825" s="187"/>
      <c r="C825" s="4">
        <v>2019</v>
      </c>
      <c r="D825" s="4">
        <f>+C825</f>
        <v>2019</v>
      </c>
      <c r="E825" s="4">
        <f>+D825</f>
        <v>2019</v>
      </c>
      <c r="F825" s="4">
        <v>2020</v>
      </c>
      <c r="G825" s="4">
        <f>+F825</f>
        <v>2020</v>
      </c>
      <c r="H825" s="4">
        <f>+G825</f>
        <v>2020</v>
      </c>
      <c r="I825" s="4">
        <f>+H825</f>
        <v>2020</v>
      </c>
      <c r="J825" s="4">
        <f>+I825</f>
        <v>2020</v>
      </c>
      <c r="K825" s="4">
        <f>+J825</f>
        <v>2020</v>
      </c>
    </row>
    <row r="826" spans="1:14" ht="15.6">
      <c r="A826" s="23" t="s">
        <v>3</v>
      </c>
      <c r="B826" s="23" t="s">
        <v>8</v>
      </c>
      <c r="C826" s="23" t="s">
        <v>17</v>
      </c>
      <c r="D826" s="23" t="s">
        <v>19</v>
      </c>
      <c r="E826" s="23" t="s">
        <v>21</v>
      </c>
      <c r="F826" s="23" t="s">
        <v>23</v>
      </c>
      <c r="G826" s="23" t="s">
        <v>25</v>
      </c>
      <c r="H826" s="23" t="s">
        <v>27</v>
      </c>
      <c r="I826" s="23" t="s">
        <v>29</v>
      </c>
      <c r="J826" s="23" t="s">
        <v>30</v>
      </c>
      <c r="K826" s="23" t="s">
        <v>32</v>
      </c>
    </row>
    <row r="827" spans="1:14">
      <c r="A827" s="6">
        <v>1</v>
      </c>
      <c r="B827" s="7" t="s">
        <v>9</v>
      </c>
      <c r="C827" s="8">
        <v>0</v>
      </c>
      <c r="D827" s="8">
        <f>C827-E827</f>
        <v>0</v>
      </c>
      <c r="E827" s="8">
        <v>0</v>
      </c>
      <c r="F827" s="9">
        <v>0</v>
      </c>
      <c r="G827" s="9">
        <v>0</v>
      </c>
      <c r="H827" s="8">
        <v>0</v>
      </c>
      <c r="I827" s="8">
        <v>0</v>
      </c>
      <c r="J827" s="10">
        <f t="shared" ref="J827:J836" si="105">C827+F827-G827+H827-I827</f>
        <v>0</v>
      </c>
      <c r="K827" s="8">
        <f t="shared" ref="K827:K836" si="106">E827+H827-I827</f>
        <v>0</v>
      </c>
    </row>
    <row r="828" spans="1:14">
      <c r="A828" s="6">
        <v>2</v>
      </c>
      <c r="B828" s="7" t="s">
        <v>10</v>
      </c>
      <c r="C828" s="8">
        <v>1050352277</v>
      </c>
      <c r="D828" s="8">
        <f>C828-E828</f>
        <v>4190000</v>
      </c>
      <c r="E828" s="8">
        <v>1046162277</v>
      </c>
      <c r="F828" s="8">
        <v>0</v>
      </c>
      <c r="G828" s="8">
        <v>0</v>
      </c>
      <c r="H828" s="8">
        <v>64477585</v>
      </c>
      <c r="I828" s="8">
        <v>0</v>
      </c>
      <c r="J828" s="10">
        <f t="shared" si="105"/>
        <v>1114829862</v>
      </c>
      <c r="K828" s="8">
        <f t="shared" si="106"/>
        <v>1110639862</v>
      </c>
    </row>
    <row r="829" spans="1:14" ht="15.6">
      <c r="A829" s="11"/>
      <c r="B829" s="12" t="s">
        <v>11</v>
      </c>
      <c r="C829" s="13"/>
      <c r="D829" s="14"/>
      <c r="E829" s="13">
        <v>825128354.20000029</v>
      </c>
      <c r="F829" s="13"/>
      <c r="G829" s="13"/>
      <c r="H829" s="13">
        <v>128372086.88591428</v>
      </c>
      <c r="I829" s="13"/>
      <c r="J829" s="15"/>
      <c r="K829" s="151">
        <f>SUM(E829+H829-I829)</f>
        <v>953500441.08591461</v>
      </c>
      <c r="M829" s="29" t="s">
        <v>96</v>
      </c>
      <c r="N829" s="138">
        <v>115825851.88571428</v>
      </c>
    </row>
    <row r="830" spans="1:14">
      <c r="A830" s="6">
        <v>3</v>
      </c>
      <c r="B830" s="7" t="s">
        <v>12</v>
      </c>
      <c r="C830" s="8">
        <v>1514408300</v>
      </c>
      <c r="D830" s="8">
        <f>C830-E830</f>
        <v>0</v>
      </c>
      <c r="E830" s="8">
        <v>1514408300</v>
      </c>
      <c r="F830" s="8">
        <v>0</v>
      </c>
      <c r="G830" s="8">
        <v>0</v>
      </c>
      <c r="H830" s="8">
        <v>0</v>
      </c>
      <c r="I830" s="8">
        <v>0</v>
      </c>
      <c r="J830" s="10">
        <f t="shared" si="105"/>
        <v>1514408300</v>
      </c>
      <c r="K830" s="8">
        <f t="shared" si="106"/>
        <v>1514408300</v>
      </c>
      <c r="M830" s="29" t="s">
        <v>97</v>
      </c>
      <c r="N830" s="138">
        <v>12546235.0002</v>
      </c>
    </row>
    <row r="831" spans="1:14" ht="15.6">
      <c r="A831" s="11"/>
      <c r="B831" s="12" t="s">
        <v>11</v>
      </c>
      <c r="C831" s="13"/>
      <c r="D831" s="14"/>
      <c r="E831" s="13">
        <v>184622353</v>
      </c>
      <c r="F831" s="13"/>
      <c r="G831" s="13"/>
      <c r="H831" s="13">
        <v>29967901.153846152</v>
      </c>
      <c r="I831" s="13">
        <v>0</v>
      </c>
      <c r="J831" s="15"/>
      <c r="K831" s="151">
        <f>SUM(E831+H831-I831)</f>
        <v>214590254.15384614</v>
      </c>
      <c r="N831" s="138"/>
    </row>
    <row r="832" spans="1:14">
      <c r="A832" s="6">
        <v>4</v>
      </c>
      <c r="B832" s="7" t="s">
        <v>13</v>
      </c>
      <c r="C832" s="8">
        <v>0</v>
      </c>
      <c r="D832" s="8">
        <f>C832-E832</f>
        <v>0</v>
      </c>
      <c r="E832" s="8">
        <v>0</v>
      </c>
      <c r="F832" s="9">
        <v>0</v>
      </c>
      <c r="G832" s="9">
        <v>0</v>
      </c>
      <c r="H832" s="8">
        <v>0</v>
      </c>
      <c r="I832" s="8">
        <v>0</v>
      </c>
      <c r="J832" s="10">
        <f t="shared" si="105"/>
        <v>0</v>
      </c>
      <c r="K832" s="8">
        <f t="shared" si="106"/>
        <v>0</v>
      </c>
      <c r="N832" s="143">
        <f>SUM(N829:N831)</f>
        <v>128372086.88591428</v>
      </c>
    </row>
    <row r="833" spans="1:11" ht="15.6">
      <c r="A833" s="11"/>
      <c r="B833" s="12" t="s">
        <v>11</v>
      </c>
      <c r="C833" s="13"/>
      <c r="D833" s="14"/>
      <c r="E833" s="8">
        <v>0</v>
      </c>
      <c r="F833" s="16"/>
      <c r="G833" s="16"/>
      <c r="H833" s="13"/>
      <c r="I833" s="13"/>
      <c r="J833" s="15"/>
      <c r="K833" s="13"/>
    </row>
    <row r="834" spans="1:11">
      <c r="A834" s="6">
        <v>5</v>
      </c>
      <c r="B834" s="7" t="s">
        <v>14</v>
      </c>
      <c r="C834" s="8">
        <v>0</v>
      </c>
      <c r="D834" s="8">
        <f>C834-E834</f>
        <v>0</v>
      </c>
      <c r="E834" s="8">
        <v>0</v>
      </c>
      <c r="F834" s="8">
        <v>0</v>
      </c>
      <c r="G834" s="8">
        <v>0</v>
      </c>
      <c r="H834" s="8">
        <v>0</v>
      </c>
      <c r="I834" s="8">
        <v>0</v>
      </c>
      <c r="J834" s="10">
        <f t="shared" si="105"/>
        <v>0</v>
      </c>
      <c r="K834" s="8">
        <f t="shared" si="106"/>
        <v>0</v>
      </c>
    </row>
    <row r="835" spans="1:11" ht="15.6">
      <c r="A835" s="6"/>
      <c r="B835" s="12" t="s">
        <v>11</v>
      </c>
      <c r="C835" s="8"/>
      <c r="D835" s="17"/>
      <c r="E835" s="8">
        <v>0</v>
      </c>
      <c r="F835" s="8"/>
      <c r="G835" s="8"/>
      <c r="H835" s="13"/>
      <c r="I835" s="8"/>
      <c r="J835" s="10"/>
      <c r="K835" s="8"/>
    </row>
    <row r="836" spans="1:11">
      <c r="A836" s="6">
        <v>6</v>
      </c>
      <c r="B836" s="7" t="s">
        <v>15</v>
      </c>
      <c r="C836" s="8">
        <v>0</v>
      </c>
      <c r="D836" s="8">
        <f>C836-E836</f>
        <v>0</v>
      </c>
      <c r="E836" s="8">
        <v>0</v>
      </c>
      <c r="F836" s="9">
        <v>0</v>
      </c>
      <c r="G836" s="9">
        <v>0</v>
      </c>
      <c r="H836" s="8">
        <v>7755000</v>
      </c>
      <c r="I836" s="8">
        <v>0</v>
      </c>
      <c r="J836" s="10">
        <f t="shared" si="105"/>
        <v>7755000</v>
      </c>
      <c r="K836" s="8">
        <f t="shared" si="106"/>
        <v>7755000</v>
      </c>
    </row>
    <row r="837" spans="1:11" ht="15.6">
      <c r="A837" s="18"/>
      <c r="B837" s="12"/>
      <c r="C837" s="8"/>
      <c r="D837" s="19"/>
      <c r="E837" s="8"/>
      <c r="F837" s="8"/>
      <c r="G837" s="8"/>
      <c r="H837" s="8"/>
      <c r="I837" s="8"/>
      <c r="J837" s="8"/>
      <c r="K837" s="8"/>
    </row>
    <row r="838" spans="1:11" ht="15.6">
      <c r="A838" s="188" t="s">
        <v>4</v>
      </c>
      <c r="B838" s="188"/>
      <c r="C838" s="20">
        <f t="shared" ref="C838:K838" si="107">+C827+C828+C830+C832+C834+C836</f>
        <v>2564760577</v>
      </c>
      <c r="D838" s="20">
        <f t="shared" si="107"/>
        <v>4190000</v>
      </c>
      <c r="E838" s="20">
        <f t="shared" si="107"/>
        <v>2560570577</v>
      </c>
      <c r="F838" s="20">
        <f t="shared" si="107"/>
        <v>0</v>
      </c>
      <c r="G838" s="20">
        <f t="shared" si="107"/>
        <v>0</v>
      </c>
      <c r="H838" s="20">
        <f t="shared" si="107"/>
        <v>72232585</v>
      </c>
      <c r="I838" s="20">
        <f t="shared" si="107"/>
        <v>0</v>
      </c>
      <c r="J838" s="20">
        <f t="shared" si="107"/>
        <v>2636993162</v>
      </c>
      <c r="K838" s="20">
        <f t="shared" si="107"/>
        <v>2632803162</v>
      </c>
    </row>
    <row r="839" spans="1:11" ht="15.6">
      <c r="A839" s="188" t="s">
        <v>5</v>
      </c>
      <c r="B839" s="188"/>
      <c r="C839" s="20"/>
      <c r="D839" s="20"/>
      <c r="E839" s="20">
        <f>+E829+E831+E833+E835</f>
        <v>1009750707.2000003</v>
      </c>
      <c r="F839" s="20"/>
      <c r="G839" s="20"/>
      <c r="H839" s="20"/>
      <c r="I839" s="20"/>
      <c r="J839" s="20"/>
      <c r="K839" s="20">
        <f>+K829+K831+K833+K835</f>
        <v>1168090695.2397609</v>
      </c>
    </row>
    <row r="840" spans="1:11" ht="15.6">
      <c r="A840" s="188" t="s">
        <v>6</v>
      </c>
      <c r="B840" s="188"/>
      <c r="C840" s="21"/>
      <c r="D840" s="21"/>
      <c r="E840" s="21">
        <f>+E838-E839</f>
        <v>1550819869.7999997</v>
      </c>
      <c r="F840" s="21"/>
      <c r="G840" s="21"/>
      <c r="H840" s="21"/>
      <c r="I840" s="21"/>
      <c r="J840" s="21"/>
      <c r="K840" s="21">
        <f>+K838-K839</f>
        <v>1464712466.7602391</v>
      </c>
    </row>
    <row r="844" spans="1:11" ht="15.6">
      <c r="A844" s="191" t="s">
        <v>0</v>
      </c>
      <c r="B844" s="191"/>
      <c r="C844" s="191"/>
      <c r="D844" s="191"/>
      <c r="E844" s="191"/>
      <c r="F844" s="191"/>
      <c r="G844" s="191"/>
      <c r="H844" s="191"/>
      <c r="I844" s="191"/>
      <c r="J844" s="191"/>
      <c r="K844" s="191"/>
    </row>
    <row r="845" spans="1:11" ht="15.6">
      <c r="A845" s="191" t="str">
        <f>'[24]Form Tanah'!$A$2</f>
        <v>KECAMATAN KWADUNGAN</v>
      </c>
      <c r="B845" s="191"/>
      <c r="C845" s="191"/>
      <c r="D845" s="191"/>
      <c r="E845" s="191"/>
      <c r="F845" s="191"/>
      <c r="G845" s="191"/>
      <c r="H845" s="191"/>
      <c r="I845" s="191"/>
      <c r="J845" s="191"/>
      <c r="K845" s="191"/>
    </row>
    <row r="846" spans="1:11" ht="15.6">
      <c r="A846" s="191" t="str">
        <f>'[24]Form Tanah'!$A$4</f>
        <v>PER 31 DESEMBER 2020</v>
      </c>
      <c r="B846" s="191"/>
      <c r="C846" s="191"/>
      <c r="D846" s="191"/>
      <c r="E846" s="191"/>
      <c r="F846" s="191"/>
      <c r="G846" s="191"/>
      <c r="H846" s="191"/>
      <c r="I846" s="191"/>
      <c r="J846" s="191"/>
      <c r="K846" s="191"/>
    </row>
    <row r="847" spans="1:11" ht="15.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2"/>
    </row>
    <row r="848" spans="1:11" ht="46.8">
      <c r="A848" s="186" t="s">
        <v>2</v>
      </c>
      <c r="B848" s="186" t="s">
        <v>7</v>
      </c>
      <c r="C848" s="3" t="s">
        <v>16</v>
      </c>
      <c r="D848" s="3" t="s">
        <v>18</v>
      </c>
      <c r="E848" s="3" t="s">
        <v>20</v>
      </c>
      <c r="F848" s="3" t="s">
        <v>22</v>
      </c>
      <c r="G848" s="3" t="s">
        <v>24</v>
      </c>
      <c r="H848" s="3" t="s">
        <v>26</v>
      </c>
      <c r="I848" s="3" t="s">
        <v>28</v>
      </c>
      <c r="J848" s="3" t="s">
        <v>16</v>
      </c>
      <c r="K848" s="3" t="s">
        <v>31</v>
      </c>
    </row>
    <row r="849" spans="1:14" ht="15.6">
      <c r="A849" s="187"/>
      <c r="B849" s="187"/>
      <c r="C849" s="4">
        <v>2019</v>
      </c>
      <c r="D849" s="4">
        <f>+C849</f>
        <v>2019</v>
      </c>
      <c r="E849" s="4">
        <f>+D849</f>
        <v>2019</v>
      </c>
      <c r="F849" s="4">
        <v>2020</v>
      </c>
      <c r="G849" s="4">
        <f>+F849</f>
        <v>2020</v>
      </c>
      <c r="H849" s="4">
        <f>+G849</f>
        <v>2020</v>
      </c>
      <c r="I849" s="4">
        <f>+H849</f>
        <v>2020</v>
      </c>
      <c r="J849" s="4">
        <f>+I849</f>
        <v>2020</v>
      </c>
      <c r="K849" s="4">
        <f>+J849</f>
        <v>2020</v>
      </c>
    </row>
    <row r="850" spans="1:14" ht="15.6">
      <c r="A850" s="23" t="s">
        <v>3</v>
      </c>
      <c r="B850" s="23" t="s">
        <v>8</v>
      </c>
      <c r="C850" s="23" t="s">
        <v>17</v>
      </c>
      <c r="D850" s="23" t="s">
        <v>19</v>
      </c>
      <c r="E850" s="23" t="s">
        <v>21</v>
      </c>
      <c r="F850" s="23" t="s">
        <v>23</v>
      </c>
      <c r="G850" s="23" t="s">
        <v>25</v>
      </c>
      <c r="H850" s="23" t="s">
        <v>27</v>
      </c>
      <c r="I850" s="23" t="s">
        <v>29</v>
      </c>
      <c r="J850" s="23" t="s">
        <v>30</v>
      </c>
      <c r="K850" s="23" t="s">
        <v>32</v>
      </c>
    </row>
    <row r="851" spans="1:14">
      <c r="A851" s="6">
        <v>1</v>
      </c>
      <c r="B851" s="7" t="s">
        <v>9</v>
      </c>
      <c r="C851" s="8">
        <v>291862400</v>
      </c>
      <c r="D851" s="8">
        <f>C851-E851</f>
        <v>0</v>
      </c>
      <c r="E851" s="8">
        <v>291862400</v>
      </c>
      <c r="F851" s="9">
        <v>0</v>
      </c>
      <c r="G851" s="9">
        <v>0</v>
      </c>
      <c r="H851" s="8">
        <v>0</v>
      </c>
      <c r="I851" s="8">
        <v>0</v>
      </c>
      <c r="J851" s="10">
        <f t="shared" ref="J851:J860" si="108">C851+F851-G851+H851-I851</f>
        <v>291862400</v>
      </c>
      <c r="K851" s="8">
        <f t="shared" ref="K851:K860" si="109">E851+H851-I851</f>
        <v>291862400</v>
      </c>
    </row>
    <row r="852" spans="1:14">
      <c r="A852" s="6">
        <v>2</v>
      </c>
      <c r="B852" s="7" t="s">
        <v>10</v>
      </c>
      <c r="C852" s="8">
        <v>921823777</v>
      </c>
      <c r="D852" s="8">
        <f>C852-E852</f>
        <v>17360000</v>
      </c>
      <c r="E852" s="8">
        <v>904463777</v>
      </c>
      <c r="F852" s="8">
        <v>18925000</v>
      </c>
      <c r="G852" s="8">
        <v>0</v>
      </c>
      <c r="H852" s="8">
        <v>42445025</v>
      </c>
      <c r="I852" s="8">
        <v>0</v>
      </c>
      <c r="J852" s="10">
        <f t="shared" si="108"/>
        <v>983193802</v>
      </c>
      <c r="K852" s="8">
        <f t="shared" si="109"/>
        <v>946908802</v>
      </c>
    </row>
    <row r="853" spans="1:14" ht="15.6">
      <c r="A853" s="11"/>
      <c r="B853" s="12" t="s">
        <v>11</v>
      </c>
      <c r="C853" s="13"/>
      <c r="D853" s="14"/>
      <c r="E853" s="13">
        <v>661045757.17142904</v>
      </c>
      <c r="F853" s="13"/>
      <c r="G853" s="13"/>
      <c r="H853" s="13">
        <v>112310950.37179954</v>
      </c>
      <c r="I853" s="13">
        <v>0</v>
      </c>
      <c r="J853" s="15"/>
      <c r="K853" s="13">
        <f>SUM(E853+H853-J853)</f>
        <v>773356707.54322863</v>
      </c>
      <c r="M853" s="29" t="s">
        <v>96</v>
      </c>
      <c r="N853" s="138">
        <v>107503215.37142856</v>
      </c>
    </row>
    <row r="854" spans="1:14">
      <c r="A854" s="6">
        <v>3</v>
      </c>
      <c r="B854" s="7" t="s">
        <v>12</v>
      </c>
      <c r="C854" s="8">
        <v>2036356950</v>
      </c>
      <c r="D854" s="8">
        <f>C854-E854</f>
        <v>0</v>
      </c>
      <c r="E854" s="8">
        <v>2036356950</v>
      </c>
      <c r="F854" s="8">
        <v>0</v>
      </c>
      <c r="G854" s="8">
        <v>0</v>
      </c>
      <c r="H854" s="8">
        <v>0</v>
      </c>
      <c r="I854" s="8">
        <v>0</v>
      </c>
      <c r="J854" s="10">
        <f t="shared" si="108"/>
        <v>2036356950</v>
      </c>
      <c r="K854" s="8">
        <f t="shared" si="109"/>
        <v>2036356950</v>
      </c>
      <c r="M854" s="29" t="s">
        <v>97</v>
      </c>
      <c r="N854" s="138">
        <v>4807735.0003709802</v>
      </c>
    </row>
    <row r="855" spans="1:14" ht="15.6">
      <c r="A855" s="11"/>
      <c r="B855" s="12" t="s">
        <v>11</v>
      </c>
      <c r="C855" s="13"/>
      <c r="D855" s="14"/>
      <c r="E855" s="13">
        <v>167983529.36897957</v>
      </c>
      <c r="F855" s="13"/>
      <c r="G855" s="13"/>
      <c r="H855" s="13">
        <v>41034848.591836736</v>
      </c>
      <c r="I855" s="13">
        <v>0</v>
      </c>
      <c r="J855" s="15"/>
      <c r="K855" s="13">
        <f>SUM(E855+H855-J855)</f>
        <v>209018377.96081632</v>
      </c>
      <c r="N855" s="138"/>
    </row>
    <row r="856" spans="1:14">
      <c r="A856" s="6">
        <v>4</v>
      </c>
      <c r="B856" s="7" t="s">
        <v>13</v>
      </c>
      <c r="C856" s="8">
        <v>0</v>
      </c>
      <c r="D856" s="8">
        <f>C856-E856</f>
        <v>0</v>
      </c>
      <c r="E856" s="8">
        <v>0</v>
      </c>
      <c r="F856" s="9">
        <v>0</v>
      </c>
      <c r="G856" s="9">
        <v>0</v>
      </c>
      <c r="H856" s="8">
        <v>0</v>
      </c>
      <c r="I856" s="8">
        <v>0</v>
      </c>
      <c r="J856" s="10">
        <f t="shared" si="108"/>
        <v>0</v>
      </c>
      <c r="K856" s="8">
        <f t="shared" si="109"/>
        <v>0</v>
      </c>
      <c r="N856" s="143">
        <f>SUM(N853:N855)</f>
        <v>112310950.37179954</v>
      </c>
    </row>
    <row r="857" spans="1:14" ht="15.6">
      <c r="A857" s="11"/>
      <c r="B857" s="12" t="s">
        <v>11</v>
      </c>
      <c r="C857" s="13"/>
      <c r="D857" s="14"/>
      <c r="E857" s="13">
        <v>0</v>
      </c>
      <c r="F857" s="16"/>
      <c r="G857" s="16"/>
      <c r="H857" s="13"/>
      <c r="I857" s="13"/>
      <c r="J857" s="15"/>
      <c r="K857" s="13"/>
    </row>
    <row r="858" spans="1:14">
      <c r="A858" s="6">
        <v>5</v>
      </c>
      <c r="B858" s="7" t="s">
        <v>14</v>
      </c>
      <c r="C858" s="8">
        <v>0</v>
      </c>
      <c r="D858" s="8">
        <f>C858-E858</f>
        <v>0</v>
      </c>
      <c r="E858" s="8">
        <v>0</v>
      </c>
      <c r="F858" s="8">
        <v>0</v>
      </c>
      <c r="G858" s="8">
        <v>0</v>
      </c>
      <c r="H858" s="8">
        <v>0</v>
      </c>
      <c r="I858" s="8">
        <v>0</v>
      </c>
      <c r="J858" s="10">
        <f t="shared" si="108"/>
        <v>0</v>
      </c>
      <c r="K858" s="8">
        <f t="shared" si="109"/>
        <v>0</v>
      </c>
    </row>
    <row r="859" spans="1:14" ht="15.6">
      <c r="A859" s="6"/>
      <c r="B859" s="12" t="s">
        <v>11</v>
      </c>
      <c r="C859" s="8"/>
      <c r="D859" s="17"/>
      <c r="E859" s="13">
        <v>0</v>
      </c>
      <c r="F859" s="8"/>
      <c r="G859" s="8"/>
      <c r="H859" s="13"/>
      <c r="I859" s="8"/>
      <c r="J859" s="10"/>
      <c r="K859" s="8"/>
    </row>
    <row r="860" spans="1:14">
      <c r="A860" s="6">
        <v>6</v>
      </c>
      <c r="B860" s="7" t="s">
        <v>15</v>
      </c>
      <c r="C860" s="8">
        <v>0</v>
      </c>
      <c r="D860" s="8">
        <f>C860-E860</f>
        <v>0</v>
      </c>
      <c r="E860" s="8">
        <v>0</v>
      </c>
      <c r="F860" s="9">
        <v>0</v>
      </c>
      <c r="G860" s="9">
        <v>0</v>
      </c>
      <c r="H860" s="8">
        <v>11770000</v>
      </c>
      <c r="I860" s="8">
        <v>0</v>
      </c>
      <c r="J860" s="10">
        <f t="shared" si="108"/>
        <v>11770000</v>
      </c>
      <c r="K860" s="8">
        <f t="shared" si="109"/>
        <v>11770000</v>
      </c>
    </row>
    <row r="861" spans="1:14" ht="15.6">
      <c r="A861" s="18"/>
      <c r="B861" s="12"/>
      <c r="C861" s="8"/>
      <c r="D861" s="19"/>
      <c r="E861" s="8"/>
      <c r="F861" s="8"/>
      <c r="G861" s="8"/>
      <c r="H861" s="8"/>
      <c r="I861" s="8"/>
      <c r="J861" s="8"/>
      <c r="K861" s="8"/>
    </row>
    <row r="862" spans="1:14" ht="15.6">
      <c r="A862" s="188" t="s">
        <v>4</v>
      </c>
      <c r="B862" s="188"/>
      <c r="C862" s="20">
        <f t="shared" ref="C862:K862" si="110">+C851+C852+C854+C856+C858+C860</f>
        <v>3250043127</v>
      </c>
      <c r="D862" s="20">
        <f t="shared" si="110"/>
        <v>17360000</v>
      </c>
      <c r="E862" s="20">
        <f t="shared" si="110"/>
        <v>3232683127</v>
      </c>
      <c r="F862" s="20">
        <f>F851+F852+F854+F856+F858+F860</f>
        <v>18925000</v>
      </c>
      <c r="G862" s="20">
        <f>G851+G852+G854+G856+G858+G860</f>
        <v>0</v>
      </c>
      <c r="H862" s="20">
        <f>H851+H852+H854+H856+H858+H860</f>
        <v>54215025</v>
      </c>
      <c r="I862" s="20">
        <f>I851+I852+I854+I856+I858+I860</f>
        <v>0</v>
      </c>
      <c r="J862" s="20">
        <f t="shared" si="110"/>
        <v>3323183152</v>
      </c>
      <c r="K862" s="20">
        <f t="shared" si="110"/>
        <v>3286898152</v>
      </c>
    </row>
    <row r="863" spans="1:14" ht="15.6">
      <c r="A863" s="188" t="s">
        <v>5</v>
      </c>
      <c r="B863" s="188"/>
      <c r="C863" s="20"/>
      <c r="D863" s="20"/>
      <c r="E863" s="20">
        <f>+E853+E855+E857+E859</f>
        <v>829029286.54040861</v>
      </c>
      <c r="F863" s="20"/>
      <c r="G863" s="20"/>
      <c r="H863" s="20"/>
      <c r="I863" s="20"/>
      <c r="J863" s="20"/>
      <c r="K863" s="20">
        <f>+K853+K855+K857+K859</f>
        <v>982375085.50404501</v>
      </c>
    </row>
    <row r="864" spans="1:14" ht="15.6">
      <c r="A864" s="188" t="s">
        <v>6</v>
      </c>
      <c r="B864" s="188"/>
      <c r="C864" s="21"/>
      <c r="D864" s="21"/>
      <c r="E864" s="21">
        <f>+E862-E863</f>
        <v>2403653840.4595914</v>
      </c>
      <c r="F864" s="21"/>
      <c r="G864" s="21"/>
      <c r="H864" s="21"/>
      <c r="I864" s="21"/>
      <c r="J864" s="21"/>
      <c r="K864" s="21">
        <f>+K862-K863</f>
        <v>2304523066.495955</v>
      </c>
    </row>
    <row r="868" spans="1:14" ht="15.6">
      <c r="A868" s="191" t="s">
        <v>0</v>
      </c>
      <c r="B868" s="191"/>
      <c r="C868" s="191"/>
      <c r="D868" s="191"/>
      <c r="E868" s="191"/>
      <c r="F868" s="191"/>
      <c r="G868" s="191"/>
      <c r="H868" s="191"/>
      <c r="I868" s="191"/>
      <c r="J868" s="191"/>
      <c r="K868" s="191"/>
    </row>
    <row r="869" spans="1:14" ht="15.6">
      <c r="A869" s="191" t="s">
        <v>88</v>
      </c>
      <c r="B869" s="191"/>
      <c r="C869" s="191"/>
      <c r="D869" s="191"/>
      <c r="E869" s="191"/>
      <c r="F869" s="191"/>
      <c r="G869" s="191"/>
      <c r="H869" s="191"/>
      <c r="I869" s="191"/>
      <c r="J869" s="191"/>
      <c r="K869" s="191"/>
    </row>
    <row r="870" spans="1:14" ht="15.6">
      <c r="A870" s="191" t="str">
        <f>'[25]Form Tanah'!$A$4</f>
        <v>PER 31 DESEMBER 2020</v>
      </c>
      <c r="B870" s="191"/>
      <c r="C870" s="191"/>
      <c r="D870" s="191"/>
      <c r="E870" s="191"/>
      <c r="F870" s="191"/>
      <c r="G870" s="191"/>
      <c r="H870" s="191"/>
      <c r="I870" s="191"/>
      <c r="J870" s="191"/>
      <c r="K870" s="191"/>
    </row>
    <row r="871" spans="1:14" ht="15.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2"/>
    </row>
    <row r="872" spans="1:14" ht="46.8">
      <c r="A872" s="186" t="s">
        <v>2</v>
      </c>
      <c r="B872" s="186" t="s">
        <v>7</v>
      </c>
      <c r="C872" s="3" t="s">
        <v>16</v>
      </c>
      <c r="D872" s="3" t="s">
        <v>18</v>
      </c>
      <c r="E872" s="3" t="s">
        <v>20</v>
      </c>
      <c r="F872" s="3" t="s">
        <v>22</v>
      </c>
      <c r="G872" s="3" t="s">
        <v>24</v>
      </c>
      <c r="H872" s="3" t="s">
        <v>26</v>
      </c>
      <c r="I872" s="3" t="s">
        <v>28</v>
      </c>
      <c r="J872" s="3" t="s">
        <v>16</v>
      </c>
      <c r="K872" s="3" t="s">
        <v>31</v>
      </c>
    </row>
    <row r="873" spans="1:14" ht="15.6">
      <c r="A873" s="187"/>
      <c r="B873" s="187"/>
      <c r="C873" s="4">
        <v>2019</v>
      </c>
      <c r="D873" s="4">
        <f>+C873</f>
        <v>2019</v>
      </c>
      <c r="E873" s="4">
        <f>+D873</f>
        <v>2019</v>
      </c>
      <c r="F873" s="4">
        <v>2020</v>
      </c>
      <c r="G873" s="4">
        <f>+F873</f>
        <v>2020</v>
      </c>
      <c r="H873" s="4">
        <f>+G873</f>
        <v>2020</v>
      </c>
      <c r="I873" s="4">
        <f>+H873</f>
        <v>2020</v>
      </c>
      <c r="J873" s="4">
        <f>+I873</f>
        <v>2020</v>
      </c>
      <c r="K873" s="4">
        <f>+J873</f>
        <v>2020</v>
      </c>
    </row>
    <row r="874" spans="1:14" ht="15.6">
      <c r="A874" s="23" t="s">
        <v>3</v>
      </c>
      <c r="B874" s="23" t="s">
        <v>8</v>
      </c>
      <c r="C874" s="23" t="s">
        <v>17</v>
      </c>
      <c r="D874" s="23" t="s">
        <v>19</v>
      </c>
      <c r="E874" s="23" t="s">
        <v>21</v>
      </c>
      <c r="F874" s="23" t="s">
        <v>23</v>
      </c>
      <c r="G874" s="23" t="s">
        <v>25</v>
      </c>
      <c r="H874" s="23" t="s">
        <v>27</v>
      </c>
      <c r="I874" s="23" t="s">
        <v>29</v>
      </c>
      <c r="J874" s="23" t="s">
        <v>30</v>
      </c>
      <c r="K874" s="23" t="s">
        <v>32</v>
      </c>
    </row>
    <row r="875" spans="1:14">
      <c r="A875" s="6">
        <v>1</v>
      </c>
      <c r="B875" s="7" t="s">
        <v>9</v>
      </c>
      <c r="C875" s="8">
        <v>280000000</v>
      </c>
      <c r="D875" s="8">
        <f>C875-E875</f>
        <v>0</v>
      </c>
      <c r="E875" s="8">
        <v>280000000</v>
      </c>
      <c r="F875" s="9">
        <v>0</v>
      </c>
      <c r="G875" s="9">
        <v>0</v>
      </c>
      <c r="H875" s="8">
        <v>0</v>
      </c>
      <c r="I875" s="8">
        <v>0</v>
      </c>
      <c r="J875" s="10">
        <f t="shared" ref="J875:J884" si="111">C875+F875-G875+H875-I875</f>
        <v>280000000</v>
      </c>
      <c r="K875" s="8">
        <f t="shared" ref="K875:K884" si="112">E875+H875-I875</f>
        <v>280000000</v>
      </c>
    </row>
    <row r="876" spans="1:14">
      <c r="A876" s="6">
        <v>2</v>
      </c>
      <c r="B876" s="7" t="s">
        <v>10</v>
      </c>
      <c r="C876" s="8">
        <v>810263533</v>
      </c>
      <c r="D876" s="8">
        <f>C876-E876</f>
        <v>4300000</v>
      </c>
      <c r="E876" s="8">
        <v>805963533</v>
      </c>
      <c r="F876" s="8">
        <v>0</v>
      </c>
      <c r="G876" s="8">
        <v>0</v>
      </c>
      <c r="H876" s="8">
        <v>93818725</v>
      </c>
      <c r="I876" s="8">
        <v>0</v>
      </c>
      <c r="J876" s="10">
        <f t="shared" si="111"/>
        <v>904082258</v>
      </c>
      <c r="K876" s="8">
        <f t="shared" si="112"/>
        <v>899782258</v>
      </c>
    </row>
    <row r="877" spans="1:14" ht="15.6">
      <c r="A877" s="11"/>
      <c r="B877" s="12" t="s">
        <v>11</v>
      </c>
      <c r="C877" s="13"/>
      <c r="D877" s="14"/>
      <c r="E877" s="13">
        <v>588825951.34285736</v>
      </c>
      <c r="F877" s="13"/>
      <c r="G877" s="13"/>
      <c r="H877" s="13">
        <v>105618310.2002427</v>
      </c>
      <c r="I877" s="13">
        <v>0</v>
      </c>
      <c r="J877" s="15"/>
      <c r="K877" s="13">
        <f>SUM(E877+H877-I877)</f>
        <v>694444261.54310012</v>
      </c>
      <c r="M877" s="29" t="s">
        <v>96</v>
      </c>
      <c r="N877" s="138">
        <v>91449075.200000003</v>
      </c>
    </row>
    <row r="878" spans="1:14">
      <c r="A878" s="6">
        <v>3</v>
      </c>
      <c r="B878" s="7" t="s">
        <v>12</v>
      </c>
      <c r="C878" s="8">
        <v>1843405146.4300001</v>
      </c>
      <c r="D878" s="8">
        <f>C878-E878</f>
        <v>0</v>
      </c>
      <c r="E878" s="8">
        <v>1843405146.4300001</v>
      </c>
      <c r="F878" s="8">
        <v>0</v>
      </c>
      <c r="G878" s="8">
        <v>0</v>
      </c>
      <c r="H878" s="19">
        <v>198049000</v>
      </c>
      <c r="I878" s="8">
        <v>0</v>
      </c>
      <c r="J878" s="10">
        <f t="shared" si="111"/>
        <v>2041454146.4300001</v>
      </c>
      <c r="K878" s="8">
        <f t="shared" si="112"/>
        <v>2041454146.4300001</v>
      </c>
      <c r="M878" s="29" t="s">
        <v>97</v>
      </c>
      <c r="N878" s="138">
        <v>14169235.000242701</v>
      </c>
    </row>
    <row r="879" spans="1:14" ht="15.6">
      <c r="A879" s="11"/>
      <c r="B879" s="12" t="s">
        <v>11</v>
      </c>
      <c r="C879" s="13"/>
      <c r="D879" s="14"/>
      <c r="E879" s="13">
        <v>311017569.92860001</v>
      </c>
      <c r="F879" s="13"/>
      <c r="G879" s="13"/>
      <c r="H879" s="13">
        <v>41634845.545030653</v>
      </c>
      <c r="I879" s="13">
        <v>0</v>
      </c>
      <c r="J879" s="15"/>
      <c r="K879" s="13">
        <f>SUM(E879+H879-I879)</f>
        <v>352652415.47363067</v>
      </c>
      <c r="N879" s="138"/>
    </row>
    <row r="880" spans="1:14">
      <c r="A880" s="6">
        <v>4</v>
      </c>
      <c r="B880" s="7" t="s">
        <v>13</v>
      </c>
      <c r="C880" s="8">
        <v>0</v>
      </c>
      <c r="D880" s="8">
        <f>C880-E880</f>
        <v>0</v>
      </c>
      <c r="E880" s="8">
        <v>0</v>
      </c>
      <c r="F880" s="9">
        <v>0</v>
      </c>
      <c r="G880" s="9">
        <v>0</v>
      </c>
      <c r="H880" s="8">
        <v>0</v>
      </c>
      <c r="I880" s="8">
        <v>0</v>
      </c>
      <c r="J880" s="10">
        <f t="shared" si="111"/>
        <v>0</v>
      </c>
      <c r="K880" s="8">
        <f t="shared" si="112"/>
        <v>0</v>
      </c>
      <c r="N880" s="138">
        <f>SUM(N877:N879)</f>
        <v>105618310.2002427</v>
      </c>
    </row>
    <row r="881" spans="1:11" ht="15.6">
      <c r="A881" s="11"/>
      <c r="B881" s="12" t="s">
        <v>11</v>
      </c>
      <c r="C881" s="13"/>
      <c r="D881" s="14"/>
      <c r="E881" s="13">
        <v>0</v>
      </c>
      <c r="F881" s="16"/>
      <c r="G881" s="16"/>
      <c r="H881" s="13">
        <v>0</v>
      </c>
      <c r="I881" s="13">
        <v>0</v>
      </c>
      <c r="J881" s="15"/>
      <c r="K881" s="13">
        <f>SUM(E881+H881-I881)</f>
        <v>0</v>
      </c>
    </row>
    <row r="882" spans="1:11">
      <c r="A882" s="6">
        <v>5</v>
      </c>
      <c r="B882" s="7" t="s">
        <v>14</v>
      </c>
      <c r="C882" s="8">
        <v>0</v>
      </c>
      <c r="D882" s="8">
        <f>C882-E882</f>
        <v>0</v>
      </c>
      <c r="E882" s="8">
        <v>0</v>
      </c>
      <c r="F882" s="8">
        <v>0</v>
      </c>
      <c r="G882" s="8">
        <v>0</v>
      </c>
      <c r="H882" s="8">
        <v>0</v>
      </c>
      <c r="I882" s="8">
        <v>0</v>
      </c>
      <c r="J882" s="10">
        <f t="shared" si="111"/>
        <v>0</v>
      </c>
      <c r="K882" s="8">
        <f t="shared" si="112"/>
        <v>0</v>
      </c>
    </row>
    <row r="883" spans="1:11" ht="15.6">
      <c r="A883" s="6"/>
      <c r="B883" s="12" t="s">
        <v>11</v>
      </c>
      <c r="C883" s="8"/>
      <c r="D883" s="17"/>
      <c r="E883" s="13">
        <v>0</v>
      </c>
      <c r="F883" s="8"/>
      <c r="G883" s="8"/>
      <c r="H883" s="13"/>
      <c r="I883" s="8"/>
      <c r="J883" s="10"/>
      <c r="K883" s="8"/>
    </row>
    <row r="884" spans="1:11">
      <c r="A884" s="6">
        <v>6</v>
      </c>
      <c r="B884" s="7" t="s">
        <v>15</v>
      </c>
      <c r="C884" s="8">
        <v>0</v>
      </c>
      <c r="D884" s="8">
        <f>C884-E884</f>
        <v>0</v>
      </c>
      <c r="E884" s="8">
        <v>0</v>
      </c>
      <c r="F884" s="9">
        <v>0</v>
      </c>
      <c r="G884" s="9">
        <v>0</v>
      </c>
      <c r="H884" s="8">
        <v>0</v>
      </c>
      <c r="I884" s="8">
        <v>0</v>
      </c>
      <c r="J884" s="10">
        <f t="shared" si="111"/>
        <v>0</v>
      </c>
      <c r="K884" s="8">
        <f t="shared" si="112"/>
        <v>0</v>
      </c>
    </row>
    <row r="885" spans="1:11" ht="15.6">
      <c r="A885" s="18"/>
      <c r="B885" s="12"/>
      <c r="C885" s="8"/>
      <c r="D885" s="19"/>
      <c r="E885" s="8"/>
      <c r="F885" s="8"/>
      <c r="G885" s="8"/>
      <c r="H885" s="8"/>
      <c r="I885" s="8"/>
      <c r="J885" s="8"/>
      <c r="K885" s="8"/>
    </row>
    <row r="886" spans="1:11" ht="15.6">
      <c r="A886" s="188" t="s">
        <v>4</v>
      </c>
      <c r="B886" s="188"/>
      <c r="C886" s="20">
        <f t="shared" ref="C886:K886" si="113">+C875+C876+C878+C880+C882+C884</f>
        <v>2933668679.4300003</v>
      </c>
      <c r="D886" s="20">
        <f t="shared" si="113"/>
        <v>4300000</v>
      </c>
      <c r="E886" s="20">
        <f t="shared" si="113"/>
        <v>2929368679.4300003</v>
      </c>
      <c r="F886" s="20">
        <f>F875+F876+F878+F880+F882+F884</f>
        <v>0</v>
      </c>
      <c r="G886" s="20">
        <f>G875+G876+G878+G880+G882+G884</f>
        <v>0</v>
      </c>
      <c r="H886" s="20">
        <f>H875+H876+H878+H880+H882+H884</f>
        <v>291867725</v>
      </c>
      <c r="I886" s="20">
        <f>I875+I876+I878+I880+I882+I884</f>
        <v>0</v>
      </c>
      <c r="J886" s="20">
        <f t="shared" si="113"/>
        <v>3225536404.4300003</v>
      </c>
      <c r="K886" s="20">
        <f t="shared" si="113"/>
        <v>3221236404.4300003</v>
      </c>
    </row>
    <row r="887" spans="1:11" ht="15.6">
      <c r="A887" s="188" t="s">
        <v>5</v>
      </c>
      <c r="B887" s="188"/>
      <c r="C887" s="20"/>
      <c r="D887" s="20"/>
      <c r="E887" s="20">
        <f>+E877+E879+E881+E883</f>
        <v>899843521.27145743</v>
      </c>
      <c r="F887" s="20"/>
      <c r="G887" s="20"/>
      <c r="H887" s="20"/>
      <c r="I887" s="20"/>
      <c r="J887" s="20"/>
      <c r="K887" s="20">
        <f>+K877+K879+K881+K883</f>
        <v>1047096677.0167308</v>
      </c>
    </row>
    <row r="888" spans="1:11" ht="15.6">
      <c r="A888" s="188" t="s">
        <v>6</v>
      </c>
      <c r="B888" s="188"/>
      <c r="C888" s="21"/>
      <c r="D888" s="21"/>
      <c r="E888" s="21">
        <f>+E886-E887</f>
        <v>2029525158.1585429</v>
      </c>
      <c r="F888" s="21"/>
      <c r="G888" s="21"/>
      <c r="H888" s="21"/>
      <c r="I888" s="21"/>
      <c r="J888" s="21"/>
      <c r="K888" s="21">
        <f>+K886-K887</f>
        <v>2174139727.4132695</v>
      </c>
    </row>
    <row r="892" spans="1:11" ht="15.6">
      <c r="A892" s="191" t="s">
        <v>0</v>
      </c>
      <c r="B892" s="191"/>
      <c r="C892" s="191"/>
      <c r="D892" s="191"/>
      <c r="E892" s="191"/>
      <c r="F892" s="191"/>
      <c r="G892" s="191"/>
      <c r="H892" s="191"/>
      <c r="I892" s="191"/>
      <c r="J892" s="191"/>
      <c r="K892" s="191"/>
    </row>
    <row r="893" spans="1:11" ht="15.6">
      <c r="A893" s="191" t="str">
        <f>'[26]Form Tanah'!$A$2</f>
        <v>KECAMATAN BRINGIN</v>
      </c>
      <c r="B893" s="191"/>
      <c r="C893" s="191"/>
      <c r="D893" s="191"/>
      <c r="E893" s="191"/>
      <c r="F893" s="191"/>
      <c r="G893" s="191"/>
      <c r="H893" s="191"/>
      <c r="I893" s="191"/>
      <c r="J893" s="191"/>
      <c r="K893" s="191"/>
    </row>
    <row r="894" spans="1:11" ht="15.6">
      <c r="A894" s="191" t="str">
        <f>'[26]Form Tanah'!$A$4</f>
        <v>PER 31 DESEMBER 2020</v>
      </c>
      <c r="B894" s="191"/>
      <c r="C894" s="191"/>
      <c r="D894" s="191"/>
      <c r="E894" s="191"/>
      <c r="F894" s="191"/>
      <c r="G894" s="191"/>
      <c r="H894" s="191"/>
      <c r="I894" s="191"/>
      <c r="J894" s="191"/>
      <c r="K894" s="191"/>
    </row>
    <row r="895" spans="1:11" ht="15.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2"/>
    </row>
    <row r="896" spans="1:11" ht="46.8">
      <c r="A896" s="186" t="s">
        <v>2</v>
      </c>
      <c r="B896" s="186" t="s">
        <v>7</v>
      </c>
      <c r="C896" s="3" t="s">
        <v>16</v>
      </c>
      <c r="D896" s="3" t="s">
        <v>18</v>
      </c>
      <c r="E896" s="3" t="s">
        <v>20</v>
      </c>
      <c r="F896" s="3" t="s">
        <v>22</v>
      </c>
      <c r="G896" s="3" t="s">
        <v>24</v>
      </c>
      <c r="H896" s="3" t="s">
        <v>26</v>
      </c>
      <c r="I896" s="3" t="s">
        <v>28</v>
      </c>
      <c r="J896" s="3" t="s">
        <v>16</v>
      </c>
      <c r="K896" s="3" t="s">
        <v>31</v>
      </c>
    </row>
    <row r="897" spans="1:14" ht="15.6">
      <c r="A897" s="187"/>
      <c r="B897" s="187"/>
      <c r="C897" s="4">
        <v>2019</v>
      </c>
      <c r="D897" s="4">
        <f>+C897</f>
        <v>2019</v>
      </c>
      <c r="E897" s="4">
        <f>+D897</f>
        <v>2019</v>
      </c>
      <c r="F897" s="4">
        <v>2020</v>
      </c>
      <c r="G897" s="4">
        <f>+F897</f>
        <v>2020</v>
      </c>
      <c r="H897" s="4">
        <f>+G897</f>
        <v>2020</v>
      </c>
      <c r="I897" s="4">
        <f>+H897</f>
        <v>2020</v>
      </c>
      <c r="J897" s="4">
        <f>+I897</f>
        <v>2020</v>
      </c>
      <c r="K897" s="4">
        <f>+J897</f>
        <v>2020</v>
      </c>
    </row>
    <row r="898" spans="1:14" ht="15.6">
      <c r="A898" s="23" t="s">
        <v>3</v>
      </c>
      <c r="B898" s="23" t="s">
        <v>8</v>
      </c>
      <c r="C898" s="23" t="s">
        <v>17</v>
      </c>
      <c r="D898" s="23" t="s">
        <v>19</v>
      </c>
      <c r="E898" s="23" t="s">
        <v>21</v>
      </c>
      <c r="F898" s="23" t="s">
        <v>23</v>
      </c>
      <c r="G898" s="23" t="s">
        <v>25</v>
      </c>
      <c r="H898" s="23" t="s">
        <v>27</v>
      </c>
      <c r="I898" s="23" t="s">
        <v>29</v>
      </c>
      <c r="J898" s="23" t="s">
        <v>30</v>
      </c>
      <c r="K898" s="23" t="s">
        <v>32</v>
      </c>
    </row>
    <row r="899" spans="1:14">
      <c r="A899" s="6">
        <v>1</v>
      </c>
      <c r="B899" s="7" t="s">
        <v>9</v>
      </c>
      <c r="C899" s="8">
        <v>150000000</v>
      </c>
      <c r="D899" s="8">
        <f>C899-E899</f>
        <v>0</v>
      </c>
      <c r="E899" s="8">
        <v>150000000</v>
      </c>
      <c r="F899" s="9">
        <v>0</v>
      </c>
      <c r="G899" s="9">
        <v>0</v>
      </c>
      <c r="H899" s="8">
        <v>0</v>
      </c>
      <c r="I899" s="8">
        <v>0</v>
      </c>
      <c r="J899" s="10">
        <f t="shared" ref="J899:J908" si="114">C899+F899-G899+H899-I899</f>
        <v>150000000</v>
      </c>
      <c r="K899" s="8">
        <f t="shared" ref="K899:K908" si="115">E899+H899-I899</f>
        <v>150000000</v>
      </c>
    </row>
    <row r="900" spans="1:14">
      <c r="A900" s="6">
        <v>2</v>
      </c>
      <c r="B900" s="7" t="s">
        <v>10</v>
      </c>
      <c r="C900" s="8">
        <v>877645364</v>
      </c>
      <c r="D900" s="8">
        <f>C900-E900</f>
        <v>17884000</v>
      </c>
      <c r="E900" s="8">
        <v>859761364</v>
      </c>
      <c r="F900" s="8">
        <v>0</v>
      </c>
      <c r="G900" s="8">
        <v>0</v>
      </c>
      <c r="H900" s="8">
        <v>72041525</v>
      </c>
      <c r="I900" s="8">
        <v>0</v>
      </c>
      <c r="J900" s="10">
        <f t="shared" si="114"/>
        <v>949686889</v>
      </c>
      <c r="K900" s="8">
        <f t="shared" si="115"/>
        <v>931802889</v>
      </c>
      <c r="N900" s="138"/>
    </row>
    <row r="901" spans="1:14" ht="15.6">
      <c r="A901" s="11"/>
      <c r="B901" s="12" t="s">
        <v>11</v>
      </c>
      <c r="C901" s="13"/>
      <c r="D901" s="14"/>
      <c r="E901" s="13">
        <v>653044984.34285724</v>
      </c>
      <c r="F901" s="13"/>
      <c r="G901" s="13"/>
      <c r="H901" s="13">
        <v>96455434.914328724</v>
      </c>
      <c r="I901" s="13">
        <v>0</v>
      </c>
      <c r="J901" s="15"/>
      <c r="K901" s="13">
        <f>SUM(E901+H901-J901)</f>
        <v>749500419.25718594</v>
      </c>
      <c r="M901" s="29" t="s">
        <v>96</v>
      </c>
      <c r="N901" s="138">
        <v>85516519.914285719</v>
      </c>
    </row>
    <row r="902" spans="1:14">
      <c r="A902" s="6">
        <v>3</v>
      </c>
      <c r="B902" s="7" t="s">
        <v>12</v>
      </c>
      <c r="C902" s="8">
        <v>849302600</v>
      </c>
      <c r="D902" s="8">
        <f>C902-E902</f>
        <v>0</v>
      </c>
      <c r="E902" s="8">
        <v>849302600</v>
      </c>
      <c r="F902" s="8">
        <v>0</v>
      </c>
      <c r="G902" s="8">
        <v>0</v>
      </c>
      <c r="H902" s="8">
        <v>0</v>
      </c>
      <c r="I902" s="8">
        <v>0</v>
      </c>
      <c r="J902" s="10">
        <f t="shared" si="114"/>
        <v>849302600</v>
      </c>
      <c r="K902" s="8">
        <f t="shared" si="115"/>
        <v>849302600</v>
      </c>
      <c r="M902" s="29" t="s">
        <v>97</v>
      </c>
      <c r="N902" s="138">
        <v>10938915.000042999</v>
      </c>
    </row>
    <row r="903" spans="1:14" ht="15.6">
      <c r="A903" s="11"/>
      <c r="B903" s="12" t="s">
        <v>11</v>
      </c>
      <c r="C903" s="13"/>
      <c r="D903" s="14"/>
      <c r="E903" s="13">
        <v>79139225.079999998</v>
      </c>
      <c r="F903" s="13"/>
      <c r="G903" s="13"/>
      <c r="H903" s="13">
        <v>16986052</v>
      </c>
      <c r="I903" s="13">
        <v>0</v>
      </c>
      <c r="J903" s="15"/>
      <c r="K903" s="13">
        <f>SUM(E903+H903-J903)</f>
        <v>96125277.079999998</v>
      </c>
      <c r="N903" s="138"/>
    </row>
    <row r="904" spans="1:14">
      <c r="A904" s="6">
        <v>4</v>
      </c>
      <c r="B904" s="7" t="s">
        <v>13</v>
      </c>
      <c r="C904" s="8">
        <v>0</v>
      </c>
      <c r="D904" s="8">
        <f>C904-E904</f>
        <v>0</v>
      </c>
      <c r="E904" s="8">
        <v>0</v>
      </c>
      <c r="F904" s="9">
        <v>0</v>
      </c>
      <c r="G904" s="9">
        <v>0</v>
      </c>
      <c r="H904" s="8">
        <v>0</v>
      </c>
      <c r="I904" s="8">
        <v>0</v>
      </c>
      <c r="J904" s="10">
        <f t="shared" si="114"/>
        <v>0</v>
      </c>
      <c r="K904" s="8">
        <f t="shared" si="115"/>
        <v>0</v>
      </c>
      <c r="N904" s="138">
        <f>SUM(N901:N903)</f>
        <v>96455434.914328724</v>
      </c>
    </row>
    <row r="905" spans="1:14" ht="15.6">
      <c r="A905" s="11"/>
      <c r="B905" s="12" t="s">
        <v>11</v>
      </c>
      <c r="C905" s="13"/>
      <c r="D905" s="14"/>
      <c r="E905" s="13">
        <v>0</v>
      </c>
      <c r="F905" s="16"/>
      <c r="G905" s="16"/>
      <c r="H905" s="13">
        <v>0</v>
      </c>
      <c r="I905" s="13">
        <v>0</v>
      </c>
      <c r="J905" s="15"/>
      <c r="K905" s="13"/>
    </row>
    <row r="906" spans="1:14">
      <c r="A906" s="6">
        <v>5</v>
      </c>
      <c r="B906" s="7" t="s">
        <v>14</v>
      </c>
      <c r="C906" s="8">
        <v>200000</v>
      </c>
      <c r="D906" s="8">
        <f>C906-E906</f>
        <v>0</v>
      </c>
      <c r="E906" s="8">
        <v>200000</v>
      </c>
      <c r="F906" s="8">
        <v>0</v>
      </c>
      <c r="G906" s="8">
        <v>0</v>
      </c>
      <c r="H906" s="8">
        <v>0</v>
      </c>
      <c r="I906" s="8">
        <v>0</v>
      </c>
      <c r="J906" s="10">
        <f t="shared" si="114"/>
        <v>200000</v>
      </c>
      <c r="K906" s="8">
        <f t="shared" si="115"/>
        <v>200000</v>
      </c>
    </row>
    <row r="907" spans="1:14" ht="15.6">
      <c r="A907" s="6"/>
      <c r="B907" s="12" t="s">
        <v>11</v>
      </c>
      <c r="C907" s="8"/>
      <c r="D907" s="17"/>
      <c r="E907" s="13">
        <v>0</v>
      </c>
      <c r="F907" s="8"/>
      <c r="G907" s="8"/>
      <c r="H907" s="13"/>
      <c r="I907" s="8"/>
      <c r="J907" s="10"/>
      <c r="K907" s="8"/>
    </row>
    <row r="908" spans="1:14">
      <c r="A908" s="6">
        <v>6</v>
      </c>
      <c r="B908" s="7" t="s">
        <v>15</v>
      </c>
      <c r="C908" s="8">
        <v>0</v>
      </c>
      <c r="D908" s="8">
        <f>C908-E908</f>
        <v>0</v>
      </c>
      <c r="E908" s="8">
        <v>0</v>
      </c>
      <c r="F908" s="9">
        <v>0</v>
      </c>
      <c r="G908" s="9">
        <v>0</v>
      </c>
      <c r="H908" s="8">
        <v>0</v>
      </c>
      <c r="I908" s="8">
        <v>0</v>
      </c>
      <c r="J908" s="10">
        <f t="shared" si="114"/>
        <v>0</v>
      </c>
      <c r="K908" s="8">
        <f t="shared" si="115"/>
        <v>0</v>
      </c>
    </row>
    <row r="909" spans="1:14" ht="15.6">
      <c r="A909" s="18"/>
      <c r="B909" s="12"/>
      <c r="C909" s="8"/>
      <c r="D909" s="19"/>
      <c r="E909" s="8"/>
      <c r="F909" s="8"/>
      <c r="G909" s="8"/>
      <c r="H909" s="8"/>
      <c r="I909" s="8"/>
      <c r="J909" s="8"/>
      <c r="K909" s="8"/>
    </row>
    <row r="910" spans="1:14" ht="15.6">
      <c r="A910" s="188" t="s">
        <v>4</v>
      </c>
      <c r="B910" s="188"/>
      <c r="C910" s="20">
        <f t="shared" ref="C910:K910" si="116">+C899+C900+C902+C904+C906+C908</f>
        <v>1877147964</v>
      </c>
      <c r="D910" s="20">
        <f t="shared" si="116"/>
        <v>17884000</v>
      </c>
      <c r="E910" s="20">
        <f t="shared" si="116"/>
        <v>1859263964</v>
      </c>
      <c r="F910" s="20">
        <f>F899+F900+F902+F904+F906+F908</f>
        <v>0</v>
      </c>
      <c r="G910" s="20">
        <f>G899+G900+G902+G904+G906+G908</f>
        <v>0</v>
      </c>
      <c r="H910" s="20">
        <f>H899+H900+H902+H904+H906+H908</f>
        <v>72041525</v>
      </c>
      <c r="I910" s="20">
        <f>I899+I900+I902+I904+I906+I908</f>
        <v>0</v>
      </c>
      <c r="J910" s="20">
        <f t="shared" si="116"/>
        <v>1949189489</v>
      </c>
      <c r="K910" s="20">
        <f t="shared" si="116"/>
        <v>1931305489</v>
      </c>
    </row>
    <row r="911" spans="1:14" ht="15.6">
      <c r="A911" s="188" t="s">
        <v>5</v>
      </c>
      <c r="B911" s="188"/>
      <c r="C911" s="20"/>
      <c r="D911" s="20"/>
      <c r="E911" s="20">
        <f>+E901+E903+E905+E907</f>
        <v>732184209.42285728</v>
      </c>
      <c r="F911" s="20"/>
      <c r="G911" s="20"/>
      <c r="H911" s="20"/>
      <c r="I911" s="20"/>
      <c r="J911" s="20"/>
      <c r="K911" s="20">
        <f>+K901+K903+K905+K907</f>
        <v>845625696.33718598</v>
      </c>
    </row>
    <row r="912" spans="1:14" ht="15.6">
      <c r="A912" s="188" t="s">
        <v>6</v>
      </c>
      <c r="B912" s="188"/>
      <c r="C912" s="21"/>
      <c r="D912" s="21"/>
      <c r="E912" s="21">
        <f>+E910-E911</f>
        <v>1127079754.5771427</v>
      </c>
      <c r="F912" s="21"/>
      <c r="G912" s="21"/>
      <c r="H912" s="21"/>
      <c r="I912" s="21"/>
      <c r="J912" s="21"/>
      <c r="K912" s="21">
        <f>+K910-K911</f>
        <v>1085679792.6628141</v>
      </c>
    </row>
    <row r="916" spans="1:14" ht="15.6">
      <c r="A916" s="191" t="s">
        <v>0</v>
      </c>
      <c r="B916" s="191"/>
      <c r="C916" s="191"/>
      <c r="D916" s="191"/>
      <c r="E916" s="191"/>
      <c r="F916" s="191"/>
      <c r="G916" s="191"/>
      <c r="H916" s="191"/>
      <c r="I916" s="191"/>
      <c r="J916" s="191"/>
      <c r="K916" s="191"/>
    </row>
    <row r="917" spans="1:14" ht="15.6">
      <c r="A917" s="191" t="s">
        <v>89</v>
      </c>
      <c r="B917" s="191"/>
      <c r="C917" s="191"/>
      <c r="D917" s="191"/>
      <c r="E917" s="191"/>
      <c r="F917" s="191"/>
      <c r="G917" s="191"/>
      <c r="H917" s="191"/>
      <c r="I917" s="191"/>
      <c r="J917" s="191"/>
      <c r="K917" s="191"/>
    </row>
    <row r="918" spans="1:14" ht="15.6">
      <c r="A918" s="191" t="str">
        <f>'[27]FORM Meubel dan Peralatan'!$A$3</f>
        <v>PER 31 DESEMBER 2020</v>
      </c>
      <c r="B918" s="191"/>
      <c r="C918" s="191"/>
      <c r="D918" s="191"/>
      <c r="E918" s="191"/>
      <c r="F918" s="191"/>
      <c r="G918" s="191"/>
      <c r="H918" s="191"/>
      <c r="I918" s="191"/>
      <c r="J918" s="191"/>
      <c r="K918" s="191"/>
    </row>
    <row r="919" spans="1:14" ht="15.6">
      <c r="A919" s="85"/>
      <c r="B919" s="85"/>
      <c r="C919" s="85"/>
      <c r="D919" s="85"/>
      <c r="E919" s="85"/>
      <c r="F919" s="85"/>
      <c r="G919" s="85"/>
      <c r="H919" s="85"/>
      <c r="I919" s="85"/>
      <c r="J919" s="85"/>
      <c r="K919" s="86"/>
    </row>
    <row r="920" spans="1:14" ht="62.4">
      <c r="A920" s="87" t="s">
        <v>2</v>
      </c>
      <c r="B920" s="87" t="s">
        <v>7</v>
      </c>
      <c r="C920" s="87" t="s">
        <v>62</v>
      </c>
      <c r="D920" s="87" t="s">
        <v>63</v>
      </c>
      <c r="E920" s="87" t="s">
        <v>64</v>
      </c>
      <c r="F920" s="87" t="s">
        <v>65</v>
      </c>
      <c r="G920" s="87" t="s">
        <v>66</v>
      </c>
      <c r="H920" s="87" t="s">
        <v>67</v>
      </c>
      <c r="I920" s="87" t="s">
        <v>68</v>
      </c>
      <c r="J920" s="87" t="s">
        <v>69</v>
      </c>
      <c r="K920" s="87" t="s">
        <v>70</v>
      </c>
    </row>
    <row r="921" spans="1:14" ht="15.6">
      <c r="A921" s="87" t="s">
        <v>3</v>
      </c>
      <c r="B921" s="87" t="s">
        <v>8</v>
      </c>
      <c r="C921" s="87" t="s">
        <v>17</v>
      </c>
      <c r="D921" s="87" t="s">
        <v>19</v>
      </c>
      <c r="E921" s="87" t="s">
        <v>21</v>
      </c>
      <c r="F921" s="87" t="s">
        <v>23</v>
      </c>
      <c r="G921" s="87" t="s">
        <v>25</v>
      </c>
      <c r="H921" s="87" t="s">
        <v>27</v>
      </c>
      <c r="I921" s="87" t="s">
        <v>29</v>
      </c>
      <c r="J921" s="87" t="s">
        <v>30</v>
      </c>
      <c r="K921" s="87" t="s">
        <v>32</v>
      </c>
    </row>
    <row r="922" spans="1:14">
      <c r="A922" s="88">
        <v>1</v>
      </c>
      <c r="B922" s="73" t="s">
        <v>9</v>
      </c>
      <c r="C922" s="19">
        <v>100000000</v>
      </c>
      <c r="D922" s="19">
        <f>C922-E922</f>
        <v>0</v>
      </c>
      <c r="E922" s="19">
        <v>100000000</v>
      </c>
      <c r="F922" s="89">
        <v>0</v>
      </c>
      <c r="G922" s="89">
        <v>0</v>
      </c>
      <c r="H922" s="19">
        <v>0</v>
      </c>
      <c r="I922" s="19">
        <v>0</v>
      </c>
      <c r="J922" s="90">
        <f>C922+F922-G922+H922-I922</f>
        <v>100000000</v>
      </c>
      <c r="K922" s="19">
        <f>E922+H922-I922</f>
        <v>100000000</v>
      </c>
    </row>
    <row r="923" spans="1:14">
      <c r="A923" s="88">
        <v>2</v>
      </c>
      <c r="B923" s="73" t="s">
        <v>10</v>
      </c>
      <c r="C923" s="19">
        <v>659053190</v>
      </c>
      <c r="D923" s="19">
        <f>C923-E923</f>
        <v>2580000</v>
      </c>
      <c r="E923" s="19">
        <v>656473190</v>
      </c>
      <c r="F923" s="19">
        <v>0</v>
      </c>
      <c r="G923" s="19">
        <v>0</v>
      </c>
      <c r="H923" s="19">
        <v>153889225</v>
      </c>
      <c r="I923" s="19">
        <v>0</v>
      </c>
      <c r="J923" s="90">
        <f t="shared" ref="J923:J931" si="117">C923+F923-G923+H923-I923</f>
        <v>812942415</v>
      </c>
      <c r="K923" s="19">
        <f t="shared" ref="K923:K931" si="118">E923+H923-I923</f>
        <v>810362415</v>
      </c>
    </row>
    <row r="924" spans="1:14" ht="15.6">
      <c r="A924" s="88"/>
      <c r="B924" s="73"/>
      <c r="C924" s="20"/>
      <c r="D924" s="19"/>
      <c r="E924" s="20">
        <v>547545542.05714285</v>
      </c>
      <c r="F924" s="19"/>
      <c r="G924" s="19"/>
      <c r="H924" s="19">
        <v>93261829.057199955</v>
      </c>
      <c r="I924" s="19">
        <v>0</v>
      </c>
      <c r="J924" s="90"/>
      <c r="K924" s="20">
        <f>SUM(E924+H924-I924)</f>
        <v>640807371.11434281</v>
      </c>
      <c r="M924" s="29" t="s">
        <v>96</v>
      </c>
      <c r="N924" s="138">
        <v>80457094.057142854</v>
      </c>
    </row>
    <row r="925" spans="1:14">
      <c r="A925" s="88">
        <v>3</v>
      </c>
      <c r="B925" s="73" t="s">
        <v>12</v>
      </c>
      <c r="C925" s="19">
        <v>1544695800</v>
      </c>
      <c r="D925" s="19">
        <f>C925-E925</f>
        <v>0</v>
      </c>
      <c r="E925" s="19">
        <v>1544695800</v>
      </c>
      <c r="F925" s="19">
        <v>0</v>
      </c>
      <c r="G925" s="19">
        <v>0</v>
      </c>
      <c r="H925" s="19">
        <v>0</v>
      </c>
      <c r="I925" s="19">
        <v>0</v>
      </c>
      <c r="J925" s="90">
        <f t="shared" si="117"/>
        <v>1544695800</v>
      </c>
      <c r="K925" s="19">
        <f t="shared" si="118"/>
        <v>1544695800</v>
      </c>
      <c r="M925" s="29" t="s">
        <v>97</v>
      </c>
      <c r="N925" s="138">
        <v>12804735.000057099</v>
      </c>
    </row>
    <row r="926" spans="1:14" ht="15.6">
      <c r="A926" s="88"/>
      <c r="B926" s="73"/>
      <c r="C926" s="20"/>
      <c r="D926" s="19"/>
      <c r="E926" s="20">
        <v>252873613</v>
      </c>
      <c r="F926" s="19"/>
      <c r="G926" s="19"/>
      <c r="H926" s="20">
        <v>29370768.071005918</v>
      </c>
      <c r="I926" s="20">
        <v>0</v>
      </c>
      <c r="J926" s="54"/>
      <c r="K926" s="20">
        <f>SUM(E926+H926-I926)</f>
        <v>282244381.07100594</v>
      </c>
      <c r="N926" s="138"/>
    </row>
    <row r="927" spans="1:14">
      <c r="A927" s="88">
        <v>4</v>
      </c>
      <c r="B927" s="73" t="s">
        <v>13</v>
      </c>
      <c r="C927" s="19">
        <v>0</v>
      </c>
      <c r="D927" s="19">
        <f>C927-E927</f>
        <v>0</v>
      </c>
      <c r="E927" s="19">
        <v>0</v>
      </c>
      <c r="F927" s="89">
        <v>0</v>
      </c>
      <c r="G927" s="89">
        <v>0</v>
      </c>
      <c r="H927" s="19">
        <v>0</v>
      </c>
      <c r="I927" s="19">
        <v>0</v>
      </c>
      <c r="J927" s="90">
        <f t="shared" si="117"/>
        <v>0</v>
      </c>
      <c r="K927" s="19">
        <f t="shared" si="118"/>
        <v>0</v>
      </c>
      <c r="N927" s="138">
        <f>SUM(N924:N926)</f>
        <v>93261829.057199955</v>
      </c>
    </row>
    <row r="928" spans="1:14" ht="15.6">
      <c r="A928" s="88"/>
      <c r="B928" s="73"/>
      <c r="C928" s="20"/>
      <c r="D928" s="19"/>
      <c r="E928" s="20">
        <v>0</v>
      </c>
      <c r="F928" s="89"/>
      <c r="G928" s="89"/>
      <c r="H928" s="19">
        <v>0</v>
      </c>
      <c r="I928" s="19"/>
      <c r="J928" s="90">
        <v>0</v>
      </c>
      <c r="K928" s="20">
        <f>SUM(E928+H928-I928)</f>
        <v>0</v>
      </c>
    </row>
    <row r="929" spans="1:11">
      <c r="A929" s="88">
        <v>5</v>
      </c>
      <c r="B929" s="73" t="s">
        <v>14</v>
      </c>
      <c r="C929" s="19">
        <v>0</v>
      </c>
      <c r="D929" s="19">
        <f>C929-E929</f>
        <v>0</v>
      </c>
      <c r="E929" s="19">
        <v>0</v>
      </c>
      <c r="F929" s="19">
        <v>0</v>
      </c>
      <c r="G929" s="19">
        <v>0</v>
      </c>
      <c r="H929" s="19">
        <v>0</v>
      </c>
      <c r="I929" s="19">
        <v>0</v>
      </c>
      <c r="J929" s="90">
        <f t="shared" si="117"/>
        <v>0</v>
      </c>
      <c r="K929" s="19">
        <f t="shared" si="118"/>
        <v>0</v>
      </c>
    </row>
    <row r="930" spans="1:11" ht="15.6">
      <c r="A930" s="88"/>
      <c r="B930" s="73"/>
      <c r="C930" s="20"/>
      <c r="D930" s="19"/>
      <c r="E930" s="20">
        <v>0</v>
      </c>
      <c r="F930" s="19"/>
      <c r="G930" s="19"/>
      <c r="H930" s="19"/>
      <c r="I930" s="19"/>
      <c r="J930" s="90"/>
      <c r="K930" s="19"/>
    </row>
    <row r="931" spans="1:11">
      <c r="A931" s="88">
        <v>6</v>
      </c>
      <c r="B931" s="73" t="s">
        <v>15</v>
      </c>
      <c r="C931" s="19">
        <v>0</v>
      </c>
      <c r="D931" s="19">
        <f>C931-E931</f>
        <v>0</v>
      </c>
      <c r="E931" s="19">
        <v>0</v>
      </c>
      <c r="F931" s="89">
        <v>0</v>
      </c>
      <c r="G931" s="89">
        <v>0</v>
      </c>
      <c r="H931" s="19">
        <v>0</v>
      </c>
      <c r="I931" s="19">
        <v>0</v>
      </c>
      <c r="J931" s="90">
        <f t="shared" si="117"/>
        <v>0</v>
      </c>
      <c r="K931" s="19">
        <f t="shared" si="118"/>
        <v>0</v>
      </c>
    </row>
    <row r="932" spans="1:11">
      <c r="A932" s="91"/>
      <c r="B932" s="92"/>
      <c r="C932" s="19"/>
      <c r="D932" s="19"/>
      <c r="E932" s="19"/>
      <c r="F932" s="19"/>
      <c r="G932" s="19"/>
      <c r="H932" s="19"/>
      <c r="I932" s="19"/>
      <c r="J932" s="19"/>
      <c r="K932" s="19"/>
    </row>
    <row r="933" spans="1:11" ht="15.6">
      <c r="A933" s="192" t="s">
        <v>44</v>
      </c>
      <c r="B933" s="193"/>
      <c r="C933" s="20">
        <f>C922+C923+C925+C927+C929+C931</f>
        <v>2303748990</v>
      </c>
      <c r="D933" s="20">
        <f t="shared" ref="D933:I933" si="119">SUM(D922:D931)</f>
        <v>2580000</v>
      </c>
      <c r="E933" s="20">
        <f>E922+E923+E925+E927+E929+E931</f>
        <v>2301168990</v>
      </c>
      <c r="F933" s="20">
        <f t="shared" si="119"/>
        <v>0</v>
      </c>
      <c r="G933" s="20">
        <f t="shared" si="119"/>
        <v>0</v>
      </c>
      <c r="H933" s="20">
        <f t="shared" si="119"/>
        <v>276521822.1282059</v>
      </c>
      <c r="I933" s="20">
        <f t="shared" si="119"/>
        <v>0</v>
      </c>
      <c r="J933" s="20">
        <f>SUM(J922:J931)</f>
        <v>2457638215</v>
      </c>
      <c r="K933" s="20">
        <f>SUM(K922:K931)</f>
        <v>3378109967.1853485</v>
      </c>
    </row>
    <row r="934" spans="1:11" ht="15.6">
      <c r="A934" s="194" t="s">
        <v>5</v>
      </c>
      <c r="B934" s="195"/>
      <c r="C934" s="20"/>
      <c r="D934" s="20"/>
      <c r="E934" s="20">
        <f>E924+E926+E928+E930</f>
        <v>800419155.05714285</v>
      </c>
      <c r="F934" s="20"/>
      <c r="G934" s="20"/>
      <c r="H934" s="20"/>
      <c r="I934" s="20"/>
      <c r="J934" s="20"/>
      <c r="K934" s="20">
        <f>+K924+K926+K928+K930</f>
        <v>923051752.18534875</v>
      </c>
    </row>
    <row r="935" spans="1:11" ht="15.6">
      <c r="A935" s="194" t="s">
        <v>86</v>
      </c>
      <c r="B935" s="195"/>
      <c r="C935" s="20"/>
      <c r="D935" s="20"/>
      <c r="E935" s="20">
        <f>E933-E934</f>
        <v>1500749834.9428573</v>
      </c>
      <c r="F935" s="20"/>
      <c r="G935" s="20"/>
      <c r="H935" s="20"/>
      <c r="I935" s="20"/>
      <c r="J935" s="20"/>
      <c r="K935" s="21">
        <f>+K933-K934</f>
        <v>2455058215</v>
      </c>
    </row>
    <row r="939" spans="1:11" ht="15.6">
      <c r="A939" s="196" t="s">
        <v>0</v>
      </c>
      <c r="B939" s="196"/>
      <c r="C939" s="196"/>
      <c r="D939" s="196"/>
      <c r="E939" s="196"/>
      <c r="F939" s="196"/>
      <c r="G939" s="196"/>
      <c r="H939" s="196"/>
      <c r="I939" s="196"/>
      <c r="J939" s="196"/>
      <c r="K939" s="196"/>
    </row>
    <row r="940" spans="1:11" ht="15.6">
      <c r="A940" s="196" t="str">
        <f>'[28]Form Tanah'!$A$2</f>
        <v>KECAMATAN NGRAMBE</v>
      </c>
      <c r="B940" s="196"/>
      <c r="C940" s="196"/>
      <c r="D940" s="196"/>
      <c r="E940" s="196"/>
      <c r="F940" s="196"/>
      <c r="G940" s="196"/>
      <c r="H940" s="196"/>
      <c r="I940" s="196"/>
      <c r="J940" s="196"/>
      <c r="K940" s="196"/>
    </row>
    <row r="941" spans="1:11" ht="15.6">
      <c r="A941" s="196" t="str">
        <f>'[28]Form Tanah'!$A$3</f>
        <v>PER 31 DESEMBER 2020</v>
      </c>
      <c r="B941" s="196"/>
      <c r="C941" s="196"/>
      <c r="D941" s="196"/>
      <c r="E941" s="196"/>
      <c r="F941" s="196"/>
      <c r="G941" s="196"/>
      <c r="H941" s="196"/>
      <c r="I941" s="196"/>
      <c r="J941" s="196"/>
      <c r="K941" s="196"/>
    </row>
    <row r="942" spans="1:11" ht="15.6">
      <c r="A942" s="93"/>
      <c r="B942" s="93"/>
      <c r="C942" s="93"/>
      <c r="D942" s="93"/>
      <c r="E942" s="93"/>
      <c r="F942" s="93"/>
      <c r="G942" s="93"/>
      <c r="H942" s="93"/>
      <c r="I942" s="93"/>
      <c r="J942" s="93"/>
      <c r="K942" s="94"/>
    </row>
    <row r="943" spans="1:11" ht="62.4">
      <c r="A943" s="87" t="s">
        <v>2</v>
      </c>
      <c r="B943" s="87" t="s">
        <v>7</v>
      </c>
      <c r="C943" s="87" t="s">
        <v>62</v>
      </c>
      <c r="D943" s="87" t="s">
        <v>63</v>
      </c>
      <c r="E943" s="87" t="s">
        <v>64</v>
      </c>
      <c r="F943" s="87" t="s">
        <v>65</v>
      </c>
      <c r="G943" s="87" t="s">
        <v>66</v>
      </c>
      <c r="H943" s="87" t="s">
        <v>67</v>
      </c>
      <c r="I943" s="87" t="s">
        <v>68</v>
      </c>
      <c r="J943" s="87" t="s">
        <v>69</v>
      </c>
      <c r="K943" s="87" t="s">
        <v>70</v>
      </c>
    </row>
    <row r="944" spans="1:11" ht="15.6">
      <c r="A944" s="87" t="s">
        <v>3</v>
      </c>
      <c r="B944" s="87" t="s">
        <v>8</v>
      </c>
      <c r="C944" s="87" t="s">
        <v>17</v>
      </c>
      <c r="D944" s="87" t="s">
        <v>19</v>
      </c>
      <c r="E944" s="87" t="s">
        <v>21</v>
      </c>
      <c r="F944" s="87" t="s">
        <v>23</v>
      </c>
      <c r="G944" s="87" t="s">
        <v>25</v>
      </c>
      <c r="H944" s="87" t="s">
        <v>27</v>
      </c>
      <c r="I944" s="87" t="s">
        <v>29</v>
      </c>
      <c r="J944" s="87" t="s">
        <v>30</v>
      </c>
      <c r="K944" s="87" t="s">
        <v>32</v>
      </c>
    </row>
    <row r="945" spans="1:14">
      <c r="A945" s="95">
        <v>1</v>
      </c>
      <c r="B945" s="96" t="s">
        <v>9</v>
      </c>
      <c r="C945" s="80">
        <v>385000000</v>
      </c>
      <c r="D945" s="80">
        <f>C945-E945</f>
        <v>0</v>
      </c>
      <c r="E945" s="80">
        <v>385000000</v>
      </c>
      <c r="F945" s="97">
        <v>0</v>
      </c>
      <c r="G945" s="97">
        <v>0</v>
      </c>
      <c r="H945" s="80">
        <v>0</v>
      </c>
      <c r="I945" s="80">
        <v>0</v>
      </c>
      <c r="J945" s="98">
        <f>C945+F945-G945+H945-I945</f>
        <v>385000000</v>
      </c>
      <c r="K945" s="80">
        <f>E945+H945-I945</f>
        <v>385000000</v>
      </c>
    </row>
    <row r="946" spans="1:14">
      <c r="A946" s="95">
        <v>2</v>
      </c>
      <c r="B946" s="96" t="s">
        <v>10</v>
      </c>
      <c r="C946" s="80">
        <v>918137405</v>
      </c>
      <c r="D946" s="80">
        <f>C946-E946</f>
        <v>10075000</v>
      </c>
      <c r="E946" s="80">
        <v>908062405</v>
      </c>
      <c r="F946" s="80">
        <v>7000000</v>
      </c>
      <c r="G946" s="80">
        <v>0</v>
      </c>
      <c r="H946" s="80">
        <v>17659025</v>
      </c>
      <c r="I946" s="80">
        <v>0</v>
      </c>
      <c r="J946" s="98">
        <f t="shared" ref="J946:J954" si="120">C946+F946-G946+H946-I946</f>
        <v>942796430</v>
      </c>
      <c r="K946" s="80">
        <f t="shared" ref="K946:K954" si="121">E946+H946-I946</f>
        <v>925721430</v>
      </c>
    </row>
    <row r="947" spans="1:14" ht="15.6">
      <c r="A947" s="95"/>
      <c r="B947" s="96"/>
      <c r="C947" s="99"/>
      <c r="D947" s="80"/>
      <c r="E947" s="99">
        <v>689589571.81904793</v>
      </c>
      <c r="F947" s="80"/>
      <c r="G947" s="80"/>
      <c r="H947" s="80">
        <v>91663859.295490369</v>
      </c>
      <c r="I947" s="80">
        <v>0</v>
      </c>
      <c r="J947" s="98"/>
      <c r="K947" s="99">
        <f>SUM(E947+H947-I947)</f>
        <v>781253431.11453831</v>
      </c>
      <c r="M947" s="29" t="s">
        <v>96</v>
      </c>
      <c r="N947" s="138">
        <v>89948444.295238122</v>
      </c>
    </row>
    <row r="948" spans="1:14">
      <c r="A948" s="95">
        <v>3</v>
      </c>
      <c r="B948" s="96" t="s">
        <v>12</v>
      </c>
      <c r="C948" s="80">
        <v>1475575475</v>
      </c>
      <c r="D948" s="80">
        <f>C948-E948</f>
        <v>0</v>
      </c>
      <c r="E948" s="80">
        <v>1475575475</v>
      </c>
      <c r="F948" s="80">
        <v>0</v>
      </c>
      <c r="G948" s="80">
        <v>0</v>
      </c>
      <c r="H948" s="80">
        <v>0</v>
      </c>
      <c r="I948" s="80">
        <v>0</v>
      </c>
      <c r="J948" s="98">
        <f t="shared" si="120"/>
        <v>1475575475</v>
      </c>
      <c r="K948" s="80">
        <f t="shared" si="121"/>
        <v>1475575475</v>
      </c>
      <c r="M948" s="29" t="s">
        <v>97</v>
      </c>
      <c r="N948" s="138">
        <v>1715415.0002522501</v>
      </c>
    </row>
    <row r="949" spans="1:14" ht="15.6">
      <c r="A949" s="95"/>
      <c r="B949" s="96"/>
      <c r="C949" s="99"/>
      <c r="D949" s="80"/>
      <c r="E949" s="99">
        <v>202880324.1356</v>
      </c>
      <c r="F949" s="80"/>
      <c r="G949" s="80"/>
      <c r="H949" s="99">
        <v>29511509.5</v>
      </c>
      <c r="I949" s="99">
        <v>0</v>
      </c>
      <c r="J949" s="147"/>
      <c r="K949" s="99">
        <f>SUM(E949+H949-I949)</f>
        <v>232391833.6356</v>
      </c>
      <c r="N949" s="138"/>
    </row>
    <row r="950" spans="1:14">
      <c r="A950" s="95">
        <v>4</v>
      </c>
      <c r="B950" s="96" t="s">
        <v>13</v>
      </c>
      <c r="C950" s="80">
        <v>0</v>
      </c>
      <c r="D950" s="80">
        <f>C950-E950</f>
        <v>0</v>
      </c>
      <c r="E950" s="80">
        <v>0</v>
      </c>
      <c r="F950" s="97">
        <v>0</v>
      </c>
      <c r="G950" s="97">
        <v>0</v>
      </c>
      <c r="H950" s="80">
        <v>0</v>
      </c>
      <c r="I950" s="80">
        <v>0</v>
      </c>
      <c r="J950" s="98">
        <f t="shared" si="120"/>
        <v>0</v>
      </c>
      <c r="K950" s="80">
        <f t="shared" si="121"/>
        <v>0</v>
      </c>
      <c r="N950" s="138">
        <f>SUM(N947:N949)</f>
        <v>91663859.295490369</v>
      </c>
    </row>
    <row r="951" spans="1:14" ht="15.6">
      <c r="A951" s="95"/>
      <c r="B951" s="96"/>
      <c r="C951" s="99"/>
      <c r="D951" s="80"/>
      <c r="E951" s="99">
        <v>0</v>
      </c>
      <c r="F951" s="97"/>
      <c r="G951" s="97"/>
      <c r="H951" s="99">
        <v>0</v>
      </c>
      <c r="I951" s="99">
        <v>0</v>
      </c>
      <c r="J951" s="147"/>
      <c r="K951" s="99">
        <f>SUM(E951+H951-I951)</f>
        <v>0</v>
      </c>
    </row>
    <row r="952" spans="1:14">
      <c r="A952" s="95">
        <v>5</v>
      </c>
      <c r="B952" s="96" t="s">
        <v>14</v>
      </c>
      <c r="C952" s="80">
        <v>0</v>
      </c>
      <c r="D952" s="80">
        <f>C952-E952</f>
        <v>0</v>
      </c>
      <c r="E952" s="80">
        <v>0</v>
      </c>
      <c r="F952" s="80">
        <v>0</v>
      </c>
      <c r="G952" s="80">
        <v>0</v>
      </c>
      <c r="H952" s="80">
        <v>0</v>
      </c>
      <c r="I952" s="80">
        <v>0</v>
      </c>
      <c r="J952" s="98">
        <f t="shared" si="120"/>
        <v>0</v>
      </c>
      <c r="K952" s="80">
        <f t="shared" si="121"/>
        <v>0</v>
      </c>
    </row>
    <row r="953" spans="1:14" ht="15.6">
      <c r="A953" s="95"/>
      <c r="B953" s="96"/>
      <c r="C953" s="99"/>
      <c r="D953" s="80"/>
      <c r="E953" s="99">
        <v>0</v>
      </c>
      <c r="F953" s="80"/>
      <c r="G953" s="80"/>
      <c r="H953" s="80"/>
      <c r="I953" s="80"/>
      <c r="J953" s="98"/>
      <c r="K953" s="80"/>
    </row>
    <row r="954" spans="1:14">
      <c r="A954" s="95">
        <v>6</v>
      </c>
      <c r="B954" s="96" t="s">
        <v>15</v>
      </c>
      <c r="C954" s="80">
        <v>0</v>
      </c>
      <c r="D954" s="80">
        <f>C954-E954</f>
        <v>0</v>
      </c>
      <c r="E954" s="80">
        <v>0</v>
      </c>
      <c r="F954" s="97">
        <v>0</v>
      </c>
      <c r="G954" s="97">
        <v>0</v>
      </c>
      <c r="H954" s="80">
        <v>0</v>
      </c>
      <c r="I954" s="80">
        <v>0</v>
      </c>
      <c r="J954" s="98">
        <f t="shared" si="120"/>
        <v>0</v>
      </c>
      <c r="K954" s="80">
        <f t="shared" si="121"/>
        <v>0</v>
      </c>
    </row>
    <row r="955" spans="1:14">
      <c r="A955" s="100"/>
      <c r="B955" s="101"/>
      <c r="C955" s="80"/>
      <c r="D955" s="80"/>
      <c r="E955" s="80"/>
      <c r="F955" s="80"/>
      <c r="G955" s="80"/>
      <c r="H955" s="80"/>
      <c r="I955" s="80"/>
      <c r="J955" s="80"/>
      <c r="K955" s="80"/>
    </row>
    <row r="956" spans="1:14" ht="15.6">
      <c r="A956" s="192" t="s">
        <v>44</v>
      </c>
      <c r="B956" s="193"/>
      <c r="C956" s="20">
        <f>C945+C946+C948+C950+C952+C954</f>
        <v>2778712880</v>
      </c>
      <c r="D956" s="20">
        <f t="shared" ref="D956:I956" si="122">SUM(D945:D954)</f>
        <v>10075000</v>
      </c>
      <c r="E956" s="20">
        <f>E945+E946+E948+E950+E952+E954</f>
        <v>2768637880</v>
      </c>
      <c r="F956" s="20">
        <f t="shared" si="122"/>
        <v>7000000</v>
      </c>
      <c r="G956" s="20">
        <f t="shared" si="122"/>
        <v>0</v>
      </c>
      <c r="H956" s="20">
        <f t="shared" si="122"/>
        <v>138834393.79549038</v>
      </c>
      <c r="I956" s="20">
        <f t="shared" si="122"/>
        <v>0</v>
      </c>
      <c r="J956" s="20">
        <f>SUM(J945:J954)</f>
        <v>2803371905</v>
      </c>
      <c r="K956" s="20">
        <f>SUM(K945:K954)</f>
        <v>3799942169.7501383</v>
      </c>
    </row>
    <row r="957" spans="1:14" ht="15.6">
      <c r="A957" s="194" t="s">
        <v>5</v>
      </c>
      <c r="B957" s="195"/>
      <c r="C957" s="20"/>
      <c r="D957" s="20"/>
      <c r="E957" s="20">
        <f>E947+E949+E951+E953</f>
        <v>892469895.9546479</v>
      </c>
      <c r="F957" s="20"/>
      <c r="G957" s="20"/>
      <c r="H957" s="20"/>
      <c r="I957" s="20"/>
      <c r="J957" s="20"/>
      <c r="K957" s="20">
        <f>K947+K949+K951+K953</f>
        <v>1013645264.7501383</v>
      </c>
    </row>
    <row r="958" spans="1:14" ht="15.6">
      <c r="A958" s="194" t="s">
        <v>86</v>
      </c>
      <c r="B958" s="195"/>
      <c r="C958" s="20"/>
      <c r="D958" s="20"/>
      <c r="E958" s="20">
        <f>E956-E957</f>
        <v>1876167984.045352</v>
      </c>
      <c r="F958" s="20"/>
      <c r="G958" s="20"/>
      <c r="H958" s="20"/>
      <c r="I958" s="20"/>
      <c r="J958" s="20"/>
      <c r="K958" s="20">
        <f>K956-K957</f>
        <v>2786296905</v>
      </c>
    </row>
    <row r="962" spans="1:14" ht="15.6">
      <c r="A962" s="189" t="s">
        <v>0</v>
      </c>
      <c r="B962" s="189"/>
      <c r="C962" s="189"/>
      <c r="D962" s="189"/>
      <c r="E962" s="189"/>
      <c r="F962" s="189"/>
      <c r="G962" s="189"/>
      <c r="H962" s="189"/>
      <c r="I962" s="189"/>
      <c r="J962" s="189"/>
      <c r="K962" s="189"/>
    </row>
    <row r="963" spans="1:14" ht="15.6">
      <c r="A963" s="189" t="str">
        <f>'[29]Form Tanah'!$A$2</f>
        <v>KECAMATAN JOGOROGO</v>
      </c>
      <c r="B963" s="189"/>
      <c r="C963" s="189"/>
      <c r="D963" s="189"/>
      <c r="E963" s="189"/>
      <c r="F963" s="189"/>
      <c r="G963" s="189"/>
      <c r="H963" s="189"/>
      <c r="I963" s="189"/>
      <c r="J963" s="189"/>
      <c r="K963" s="189"/>
    </row>
    <row r="964" spans="1:14" ht="15.6">
      <c r="A964" s="189" t="str">
        <f>'[29]Form Tanah'!$A$3</f>
        <v>PER 31 DESEMBER 2020</v>
      </c>
      <c r="B964" s="189"/>
      <c r="C964" s="189"/>
      <c r="D964" s="189"/>
      <c r="E964" s="189"/>
      <c r="F964" s="189"/>
      <c r="G964" s="189"/>
      <c r="H964" s="189"/>
      <c r="I964" s="189"/>
      <c r="J964" s="189"/>
      <c r="K964" s="189"/>
    </row>
    <row r="965" spans="1:14" ht="15.6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1"/>
    </row>
    <row r="966" spans="1:14" ht="46.8">
      <c r="A966" s="186" t="s">
        <v>2</v>
      </c>
      <c r="B966" s="186" t="s">
        <v>7</v>
      </c>
      <c r="C966" s="3" t="s">
        <v>16</v>
      </c>
      <c r="D966" s="3" t="s">
        <v>18</v>
      </c>
      <c r="E966" s="3" t="s">
        <v>20</v>
      </c>
      <c r="F966" s="3" t="s">
        <v>22</v>
      </c>
      <c r="G966" s="3" t="s">
        <v>24</v>
      </c>
      <c r="H966" s="3" t="s">
        <v>26</v>
      </c>
      <c r="I966" s="3" t="s">
        <v>28</v>
      </c>
      <c r="J966" s="3" t="s">
        <v>16</v>
      </c>
      <c r="K966" s="3" t="s">
        <v>31</v>
      </c>
    </row>
    <row r="967" spans="1:14" ht="15.6">
      <c r="A967" s="187"/>
      <c r="B967" s="187"/>
      <c r="C967" s="4">
        <v>2019</v>
      </c>
      <c r="D967" s="4">
        <f>+C967</f>
        <v>2019</v>
      </c>
      <c r="E967" s="4">
        <f>+D967</f>
        <v>2019</v>
      </c>
      <c r="F967" s="4">
        <v>2020</v>
      </c>
      <c r="G967" s="4">
        <f>+F967</f>
        <v>2020</v>
      </c>
      <c r="H967" s="4">
        <f>+G967</f>
        <v>2020</v>
      </c>
      <c r="I967" s="4">
        <f>+H967</f>
        <v>2020</v>
      </c>
      <c r="J967" s="4">
        <f>+I967</f>
        <v>2020</v>
      </c>
      <c r="K967" s="4">
        <f>+J967</f>
        <v>2020</v>
      </c>
    </row>
    <row r="968" spans="1:14">
      <c r="A968" s="5" t="s">
        <v>3</v>
      </c>
      <c r="B968" s="5" t="s">
        <v>8</v>
      </c>
      <c r="C968" s="5" t="s">
        <v>17</v>
      </c>
      <c r="D968" s="5" t="s">
        <v>19</v>
      </c>
      <c r="E968" s="5" t="s">
        <v>21</v>
      </c>
      <c r="F968" s="5" t="s">
        <v>23</v>
      </c>
      <c r="G968" s="5" t="s">
        <v>25</v>
      </c>
      <c r="H968" s="5" t="s">
        <v>27</v>
      </c>
      <c r="I968" s="5" t="s">
        <v>29</v>
      </c>
      <c r="J968" s="5" t="s">
        <v>30</v>
      </c>
      <c r="K968" s="5" t="s">
        <v>32</v>
      </c>
    </row>
    <row r="969" spans="1:14">
      <c r="A969" s="32">
        <v>1</v>
      </c>
      <c r="B969" s="96" t="s">
        <v>9</v>
      </c>
      <c r="C969" s="34">
        <v>200000000</v>
      </c>
      <c r="D969" s="34">
        <f>C969-E969</f>
        <v>0</v>
      </c>
      <c r="E969" s="34">
        <v>200000000</v>
      </c>
      <c r="F969" s="35">
        <v>0</v>
      </c>
      <c r="G969" s="35">
        <v>0</v>
      </c>
      <c r="H969" s="34">
        <v>0</v>
      </c>
      <c r="I969" s="34">
        <v>0</v>
      </c>
      <c r="J969" s="36">
        <f t="shared" ref="J969:J978" si="123">C969+F969-G969+H969-I969</f>
        <v>200000000</v>
      </c>
      <c r="K969" s="34">
        <f t="shared" ref="K969:K978" si="124">E969+H969-I969</f>
        <v>200000000</v>
      </c>
    </row>
    <row r="970" spans="1:14">
      <c r="A970" s="32">
        <v>2</v>
      </c>
      <c r="B970" s="96" t="s">
        <v>10</v>
      </c>
      <c r="C970" s="34">
        <v>938622687</v>
      </c>
      <c r="D970" s="34">
        <f>C970-E970</f>
        <v>9055000</v>
      </c>
      <c r="E970" s="34">
        <v>929567687</v>
      </c>
      <c r="F970" s="34">
        <v>0</v>
      </c>
      <c r="G970" s="34">
        <v>0</v>
      </c>
      <c r="H970" s="34">
        <v>56089025</v>
      </c>
      <c r="I970" s="34">
        <v>0</v>
      </c>
      <c r="J970" s="36">
        <f t="shared" si="123"/>
        <v>994711712</v>
      </c>
      <c r="K970" s="34">
        <f t="shared" si="124"/>
        <v>985656712</v>
      </c>
    </row>
    <row r="971" spans="1:14" ht="15.6">
      <c r="A971" s="37"/>
      <c r="B971" s="116" t="s">
        <v>11</v>
      </c>
      <c r="C971" s="39"/>
      <c r="D971" s="40"/>
      <c r="E971" s="39">
        <v>724380055.15238094</v>
      </c>
      <c r="F971" s="39"/>
      <c r="G971" s="39"/>
      <c r="H971" s="39">
        <v>99098535.533452794</v>
      </c>
      <c r="I971" s="39">
        <v>0</v>
      </c>
      <c r="J971" s="41"/>
      <c r="K971" s="39">
        <f>SUM(E971+H971-I971)</f>
        <v>823478590.68583369</v>
      </c>
      <c r="M971" s="29" t="s">
        <v>96</v>
      </c>
      <c r="N971" s="138">
        <v>97033120.533333346</v>
      </c>
    </row>
    <row r="972" spans="1:14">
      <c r="A972" s="32">
        <v>3</v>
      </c>
      <c r="B972" s="96" t="s">
        <v>12</v>
      </c>
      <c r="C972" s="34">
        <v>1053923000</v>
      </c>
      <c r="D972" s="34">
        <f>C972-E972</f>
        <v>0</v>
      </c>
      <c r="E972" s="34">
        <v>1053923000</v>
      </c>
      <c r="F972" s="34">
        <v>0</v>
      </c>
      <c r="G972" s="34">
        <v>0</v>
      </c>
      <c r="H972" s="34">
        <v>0</v>
      </c>
      <c r="I972" s="34">
        <v>0</v>
      </c>
      <c r="J972" s="36">
        <f t="shared" si="123"/>
        <v>1053923000</v>
      </c>
      <c r="K972" s="34">
        <f t="shared" si="124"/>
        <v>1053923000</v>
      </c>
      <c r="M972" s="29" t="s">
        <v>97</v>
      </c>
      <c r="N972" s="138">
        <v>2065415.00011945</v>
      </c>
    </row>
    <row r="973" spans="1:14" ht="15.6">
      <c r="A973" s="37"/>
      <c r="B973" s="116" t="s">
        <v>11</v>
      </c>
      <c r="C973" s="39"/>
      <c r="D973" s="40"/>
      <c r="E973" s="39">
        <v>174596517.59999999</v>
      </c>
      <c r="F973" s="39"/>
      <c r="G973" s="39"/>
      <c r="H973" s="39">
        <v>21078460</v>
      </c>
      <c r="I973" s="39">
        <v>0</v>
      </c>
      <c r="J973" s="41"/>
      <c r="K973" s="39">
        <f>SUM(E973+H973-I973)</f>
        <v>195674977.59999999</v>
      </c>
      <c r="N973" s="138"/>
    </row>
    <row r="974" spans="1:14">
      <c r="A974" s="32">
        <v>4</v>
      </c>
      <c r="B974" s="96" t="s">
        <v>13</v>
      </c>
      <c r="C974" s="34">
        <v>0</v>
      </c>
      <c r="D974" s="34">
        <f>C974-E974</f>
        <v>0</v>
      </c>
      <c r="E974" s="34">
        <v>0</v>
      </c>
      <c r="F974" s="35">
        <v>0</v>
      </c>
      <c r="G974" s="35">
        <v>0</v>
      </c>
      <c r="H974" s="34">
        <v>0</v>
      </c>
      <c r="I974" s="34">
        <v>0</v>
      </c>
      <c r="J974" s="36">
        <f t="shared" si="123"/>
        <v>0</v>
      </c>
      <c r="K974" s="34">
        <f t="shared" si="124"/>
        <v>0</v>
      </c>
      <c r="N974" s="138">
        <f>SUM(N971:N973)</f>
        <v>99098535.533452794</v>
      </c>
    </row>
    <row r="975" spans="1:14" ht="15.6">
      <c r="A975" s="37"/>
      <c r="B975" s="116" t="s">
        <v>11</v>
      </c>
      <c r="C975" s="39"/>
      <c r="D975" s="40"/>
      <c r="E975" s="39">
        <v>0</v>
      </c>
      <c r="F975" s="42"/>
      <c r="G975" s="42"/>
      <c r="H975" s="39">
        <v>0</v>
      </c>
      <c r="I975" s="39">
        <v>0</v>
      </c>
      <c r="J975" s="41"/>
      <c r="K975" s="39">
        <f>SUM(E975+H975-I975)</f>
        <v>0</v>
      </c>
      <c r="N975" s="138"/>
    </row>
    <row r="976" spans="1:14">
      <c r="A976" s="32">
        <v>5</v>
      </c>
      <c r="B976" s="96" t="s">
        <v>14</v>
      </c>
      <c r="C976" s="34">
        <v>0</v>
      </c>
      <c r="D976" s="34">
        <f>C976-E976</f>
        <v>0</v>
      </c>
      <c r="E976" s="34">
        <v>0</v>
      </c>
      <c r="F976" s="34">
        <v>0</v>
      </c>
      <c r="G976" s="34">
        <v>0</v>
      </c>
      <c r="H976" s="34">
        <v>0</v>
      </c>
      <c r="I976" s="34">
        <v>0</v>
      </c>
      <c r="J976" s="36">
        <f t="shared" si="123"/>
        <v>0</v>
      </c>
      <c r="K976" s="34">
        <f t="shared" si="124"/>
        <v>0</v>
      </c>
    </row>
    <row r="977" spans="1:11" ht="15.6">
      <c r="A977" s="32"/>
      <c r="B977" s="116" t="s">
        <v>11</v>
      </c>
      <c r="C977" s="34"/>
      <c r="D977" s="43"/>
      <c r="E977" s="39">
        <v>0</v>
      </c>
      <c r="F977" s="34"/>
      <c r="G977" s="34"/>
      <c r="H977" s="39"/>
      <c r="I977" s="34"/>
      <c r="J977" s="36"/>
      <c r="K977" s="34"/>
    </row>
    <row r="978" spans="1:11">
      <c r="A978" s="32">
        <v>6</v>
      </c>
      <c r="B978" s="96" t="s">
        <v>15</v>
      </c>
      <c r="C978" s="34">
        <v>0</v>
      </c>
      <c r="D978" s="34">
        <f>C978-E978</f>
        <v>0</v>
      </c>
      <c r="E978" s="34">
        <v>0</v>
      </c>
      <c r="F978" s="35">
        <v>0</v>
      </c>
      <c r="G978" s="35">
        <v>0</v>
      </c>
      <c r="H978" s="34">
        <v>0</v>
      </c>
      <c r="I978" s="34">
        <v>0</v>
      </c>
      <c r="J978" s="36">
        <f t="shared" si="123"/>
        <v>0</v>
      </c>
      <c r="K978" s="34">
        <f t="shared" si="124"/>
        <v>0</v>
      </c>
    </row>
    <row r="979" spans="1:11" ht="15.6">
      <c r="A979" s="44"/>
      <c r="B979" s="116"/>
      <c r="C979" s="34"/>
      <c r="D979" s="45"/>
      <c r="E979" s="34"/>
      <c r="F979" s="34"/>
      <c r="G979" s="34"/>
      <c r="H979" s="34"/>
      <c r="I979" s="34"/>
      <c r="J979" s="34"/>
      <c r="K979" s="34"/>
    </row>
    <row r="980" spans="1:11" ht="15.6">
      <c r="A980" s="190" t="s">
        <v>4</v>
      </c>
      <c r="B980" s="190"/>
      <c r="C980" s="20">
        <f t="shared" ref="C980:K980" si="125">+C969+C970+C972+C974+C976+C978</f>
        <v>2192545687</v>
      </c>
      <c r="D980" s="20">
        <f>C980-E980</f>
        <v>9055000</v>
      </c>
      <c r="E980" s="20">
        <f t="shared" si="125"/>
        <v>2183490687</v>
      </c>
      <c r="F980" s="20">
        <f t="shared" si="125"/>
        <v>0</v>
      </c>
      <c r="G980" s="20">
        <f t="shared" si="125"/>
        <v>0</v>
      </c>
      <c r="H980" s="20">
        <f t="shared" si="125"/>
        <v>56089025</v>
      </c>
      <c r="I980" s="20">
        <f t="shared" si="125"/>
        <v>0</v>
      </c>
      <c r="J980" s="20">
        <f t="shared" si="125"/>
        <v>2248634712</v>
      </c>
      <c r="K980" s="20">
        <f t="shared" si="125"/>
        <v>2239579712</v>
      </c>
    </row>
    <row r="981" spans="1:11" ht="15.6">
      <c r="A981" s="190" t="s">
        <v>5</v>
      </c>
      <c r="B981" s="190"/>
      <c r="C981" s="20"/>
      <c r="D981" s="20"/>
      <c r="E981" s="20">
        <f>+E971+E973+E975+E977</f>
        <v>898976572.75238097</v>
      </c>
      <c r="F981" s="20"/>
      <c r="G981" s="20"/>
      <c r="H981" s="20"/>
      <c r="I981" s="20"/>
      <c r="J981" s="20"/>
      <c r="K981" s="20">
        <f>+K971+K973+K975+K977</f>
        <v>1019153568.2858337</v>
      </c>
    </row>
    <row r="982" spans="1:11" ht="15.6">
      <c r="A982" s="190" t="s">
        <v>6</v>
      </c>
      <c r="B982" s="190"/>
      <c r="C982" s="20"/>
      <c r="D982" s="20"/>
      <c r="E982" s="20">
        <f>+E980-E981</f>
        <v>1284514114.2476192</v>
      </c>
      <c r="F982" s="20"/>
      <c r="G982" s="20"/>
      <c r="H982" s="20"/>
      <c r="I982" s="20"/>
      <c r="J982" s="20"/>
      <c r="K982" s="20">
        <f>+K980-K981</f>
        <v>1220426143.7141662</v>
      </c>
    </row>
    <row r="986" spans="1:11" ht="15.6">
      <c r="A986" s="191" t="s">
        <v>0</v>
      </c>
      <c r="B986" s="191"/>
      <c r="C986" s="191"/>
      <c r="D986" s="191"/>
      <c r="E986" s="191"/>
      <c r="F986" s="191"/>
      <c r="G986" s="191"/>
      <c r="H986" s="191"/>
      <c r="I986" s="191"/>
      <c r="J986" s="191"/>
      <c r="K986" s="191"/>
    </row>
    <row r="987" spans="1:11" ht="15.6">
      <c r="A987" s="191" t="str">
        <f>'[30]Form Tanah'!$A$2</f>
        <v>KECAMATAN KENDAL</v>
      </c>
      <c r="B987" s="191"/>
      <c r="C987" s="191"/>
      <c r="D987" s="191"/>
      <c r="E987" s="191"/>
      <c r="F987" s="191"/>
      <c r="G987" s="191"/>
      <c r="H987" s="191"/>
      <c r="I987" s="191"/>
      <c r="J987" s="191"/>
      <c r="K987" s="191"/>
    </row>
    <row r="988" spans="1:11" ht="15.6">
      <c r="A988" s="191" t="str">
        <f>'[30]PENGHAPUSAN SKPD'!$A$3</f>
        <v>PER 31 DESEMBER 2020</v>
      </c>
      <c r="B988" s="191"/>
      <c r="C988" s="191"/>
      <c r="D988" s="191"/>
      <c r="E988" s="191"/>
      <c r="F988" s="191"/>
      <c r="G988" s="191"/>
      <c r="H988" s="191"/>
      <c r="I988" s="191"/>
      <c r="J988" s="191"/>
      <c r="K988" s="191"/>
    </row>
    <row r="989" spans="1:11" ht="15.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2"/>
    </row>
    <row r="990" spans="1:11" ht="46.8">
      <c r="A990" s="186" t="s">
        <v>2</v>
      </c>
      <c r="B990" s="186" t="s">
        <v>7</v>
      </c>
      <c r="C990" s="3" t="s">
        <v>16</v>
      </c>
      <c r="D990" s="3" t="s">
        <v>18</v>
      </c>
      <c r="E990" s="3" t="s">
        <v>20</v>
      </c>
      <c r="F990" s="3" t="s">
        <v>22</v>
      </c>
      <c r="G990" s="3" t="s">
        <v>24</v>
      </c>
      <c r="H990" s="3" t="s">
        <v>26</v>
      </c>
      <c r="I990" s="3" t="s">
        <v>28</v>
      </c>
      <c r="J990" s="3" t="s">
        <v>16</v>
      </c>
      <c r="K990" s="3" t="s">
        <v>31</v>
      </c>
    </row>
    <row r="991" spans="1:11" ht="15.6">
      <c r="A991" s="187"/>
      <c r="B991" s="187"/>
      <c r="C991" s="4">
        <v>2019</v>
      </c>
      <c r="D991" s="4">
        <f>+C991</f>
        <v>2019</v>
      </c>
      <c r="E991" s="4">
        <f>+D991</f>
        <v>2019</v>
      </c>
      <c r="F991" s="4">
        <v>2020</v>
      </c>
      <c r="G991" s="4">
        <f>+F991</f>
        <v>2020</v>
      </c>
      <c r="H991" s="4">
        <f>+G991</f>
        <v>2020</v>
      </c>
      <c r="I991" s="4">
        <f>+H991</f>
        <v>2020</v>
      </c>
      <c r="J991" s="4">
        <f>+I991</f>
        <v>2020</v>
      </c>
      <c r="K991" s="4">
        <f>+J991</f>
        <v>2020</v>
      </c>
    </row>
    <row r="992" spans="1:11">
      <c r="A992" s="5" t="s">
        <v>3</v>
      </c>
      <c r="B992" s="5" t="s">
        <v>8</v>
      </c>
      <c r="C992" s="5" t="s">
        <v>17</v>
      </c>
      <c r="D992" s="5" t="s">
        <v>19</v>
      </c>
      <c r="E992" s="5" t="s">
        <v>21</v>
      </c>
      <c r="F992" s="5" t="s">
        <v>23</v>
      </c>
      <c r="G992" s="5" t="s">
        <v>25</v>
      </c>
      <c r="H992" s="5" t="s">
        <v>27</v>
      </c>
      <c r="I992" s="5" t="s">
        <v>29</v>
      </c>
      <c r="J992" s="5" t="s">
        <v>30</v>
      </c>
      <c r="K992" s="5" t="s">
        <v>32</v>
      </c>
    </row>
    <row r="993" spans="1:14">
      <c r="A993" s="6">
        <v>1</v>
      </c>
      <c r="B993" s="7" t="s">
        <v>9</v>
      </c>
      <c r="C993" s="8">
        <v>124882000</v>
      </c>
      <c r="D993" s="8">
        <f>C993-E993</f>
        <v>0</v>
      </c>
      <c r="E993" s="8">
        <v>124882000</v>
      </c>
      <c r="F993" s="9">
        <v>0</v>
      </c>
      <c r="G993" s="9">
        <v>0</v>
      </c>
      <c r="H993" s="8">
        <v>0</v>
      </c>
      <c r="I993" s="8">
        <v>0</v>
      </c>
      <c r="J993" s="10">
        <f t="shared" ref="J993:J1002" si="126">C993+F993-G993+H993-I993</f>
        <v>124882000</v>
      </c>
      <c r="K993" s="8">
        <f t="shared" ref="K993:K1002" si="127">E993+H993-I993</f>
        <v>124882000</v>
      </c>
    </row>
    <row r="994" spans="1:14">
      <c r="A994" s="6">
        <v>2</v>
      </c>
      <c r="B994" s="7" t="s">
        <v>10</v>
      </c>
      <c r="C994" s="8">
        <v>651344376</v>
      </c>
      <c r="D994" s="8">
        <f>C994-E994</f>
        <v>5475000</v>
      </c>
      <c r="E994" s="8">
        <v>645869376</v>
      </c>
      <c r="F994" s="8">
        <v>5690000</v>
      </c>
      <c r="G994" s="8">
        <v>0</v>
      </c>
      <c r="H994" s="19">
        <v>211824225</v>
      </c>
      <c r="I994" s="8">
        <v>0</v>
      </c>
      <c r="J994" s="10">
        <f t="shared" si="126"/>
        <v>868858601</v>
      </c>
      <c r="K994" s="8">
        <f t="shared" si="127"/>
        <v>857693601</v>
      </c>
    </row>
    <row r="995" spans="1:14" ht="15.6">
      <c r="A995" s="11"/>
      <c r="B995" s="12" t="s">
        <v>11</v>
      </c>
      <c r="C995" s="13"/>
      <c r="D995" s="14"/>
      <c r="E995" s="13">
        <v>525043210.62857139</v>
      </c>
      <c r="F995" s="13"/>
      <c r="G995" s="13"/>
      <c r="H995" s="13">
        <v>106030855.6286999</v>
      </c>
      <c r="I995" s="13"/>
      <c r="J995" s="15"/>
      <c r="K995" s="13">
        <f>SUM(E995+H995-I995)</f>
        <v>631074066.25727129</v>
      </c>
      <c r="M995" s="29" t="s">
        <v>96</v>
      </c>
      <c r="N995" s="138">
        <v>93226120.628571406</v>
      </c>
    </row>
    <row r="996" spans="1:14">
      <c r="A996" s="6">
        <v>3</v>
      </c>
      <c r="B996" s="7" t="s">
        <v>12</v>
      </c>
      <c r="C996" s="8">
        <v>1169838988</v>
      </c>
      <c r="D996" s="8">
        <f>C996-E996</f>
        <v>0</v>
      </c>
      <c r="E996" s="8">
        <v>1169838988</v>
      </c>
      <c r="F996" s="8">
        <v>0</v>
      </c>
      <c r="G996" s="8">
        <v>0</v>
      </c>
      <c r="H996" s="8">
        <v>0</v>
      </c>
      <c r="I996" s="8">
        <v>0</v>
      </c>
      <c r="J996" s="10">
        <f t="shared" si="126"/>
        <v>1169838988</v>
      </c>
      <c r="K996" s="8">
        <f t="shared" si="127"/>
        <v>1169838988</v>
      </c>
      <c r="M996" s="29" t="s">
        <v>97</v>
      </c>
      <c r="N996" s="138">
        <v>12804735.0001285</v>
      </c>
    </row>
    <row r="997" spans="1:14" ht="15.6">
      <c r="A997" s="11"/>
      <c r="B997" s="12" t="s">
        <v>11</v>
      </c>
      <c r="C997" s="13"/>
      <c r="D997" s="14"/>
      <c r="E997" s="13">
        <v>305364424.39999998</v>
      </c>
      <c r="F997" s="13"/>
      <c r="G997" s="13"/>
      <c r="H997" s="13">
        <v>23478724.699999999</v>
      </c>
      <c r="I997" s="13">
        <v>0</v>
      </c>
      <c r="J997" s="15"/>
      <c r="K997" s="13">
        <f>SUM(E997+H997-I997)</f>
        <v>328843149.09999996</v>
      </c>
      <c r="N997" s="138"/>
    </row>
    <row r="998" spans="1:14">
      <c r="A998" s="6">
        <v>4</v>
      </c>
      <c r="B998" s="7" t="s">
        <v>13</v>
      </c>
      <c r="C998" s="8">
        <v>0</v>
      </c>
      <c r="D998" s="8">
        <f>C998-E998</f>
        <v>0</v>
      </c>
      <c r="E998" s="8">
        <v>0</v>
      </c>
      <c r="F998" s="9">
        <v>0</v>
      </c>
      <c r="G998" s="9">
        <v>0</v>
      </c>
      <c r="H998" s="8">
        <v>0</v>
      </c>
      <c r="I998" s="8">
        <v>0</v>
      </c>
      <c r="J998" s="10">
        <f t="shared" si="126"/>
        <v>0</v>
      </c>
      <c r="K998" s="8">
        <f t="shared" si="127"/>
        <v>0</v>
      </c>
      <c r="N998" s="138">
        <f>SUM(N995:N996)</f>
        <v>106030855.6286999</v>
      </c>
    </row>
    <row r="999" spans="1:14" ht="15.6">
      <c r="A999" s="11"/>
      <c r="B999" s="12" t="s">
        <v>11</v>
      </c>
      <c r="C999" s="13"/>
      <c r="D999" s="14"/>
      <c r="E999" s="13">
        <v>0</v>
      </c>
      <c r="F999" s="16"/>
      <c r="G999" s="16"/>
      <c r="H999" s="13">
        <v>0</v>
      </c>
      <c r="I999" s="13">
        <v>0</v>
      </c>
      <c r="J999" s="15"/>
      <c r="K999" s="13">
        <f>SUM(E999+H999-I999)</f>
        <v>0</v>
      </c>
    </row>
    <row r="1000" spans="1:14">
      <c r="A1000" s="6">
        <v>5</v>
      </c>
      <c r="B1000" s="7" t="s">
        <v>14</v>
      </c>
      <c r="C1000" s="8">
        <v>0</v>
      </c>
      <c r="D1000" s="8">
        <f>C1000-E1000</f>
        <v>0</v>
      </c>
      <c r="E1000" s="8">
        <v>0</v>
      </c>
      <c r="F1000" s="8">
        <v>0</v>
      </c>
      <c r="G1000" s="8">
        <v>0</v>
      </c>
      <c r="H1000" s="8">
        <v>0</v>
      </c>
      <c r="I1000" s="8">
        <v>0</v>
      </c>
      <c r="J1000" s="10">
        <f t="shared" si="126"/>
        <v>0</v>
      </c>
      <c r="K1000" s="8">
        <f t="shared" si="127"/>
        <v>0</v>
      </c>
    </row>
    <row r="1001" spans="1:14" ht="15.6">
      <c r="A1001" s="6"/>
      <c r="B1001" s="12" t="s">
        <v>11</v>
      </c>
      <c r="C1001" s="8"/>
      <c r="D1001" s="17"/>
      <c r="E1001" s="13">
        <v>0</v>
      </c>
      <c r="F1001" s="8"/>
      <c r="G1001" s="8"/>
      <c r="H1001" s="13"/>
      <c r="I1001" s="8"/>
      <c r="J1001" s="10"/>
      <c r="K1001" s="8"/>
    </row>
    <row r="1002" spans="1:14">
      <c r="A1002" s="6">
        <v>6</v>
      </c>
      <c r="B1002" s="7" t="s">
        <v>15</v>
      </c>
      <c r="C1002" s="8">
        <v>0</v>
      </c>
      <c r="D1002" s="8">
        <f>C1002-E1002</f>
        <v>0</v>
      </c>
      <c r="E1002" s="8">
        <v>0</v>
      </c>
      <c r="F1002" s="9">
        <v>0</v>
      </c>
      <c r="G1002" s="9">
        <v>0</v>
      </c>
      <c r="H1002" s="8">
        <v>0</v>
      </c>
      <c r="I1002" s="8">
        <v>0</v>
      </c>
      <c r="J1002" s="10">
        <f t="shared" si="126"/>
        <v>0</v>
      </c>
      <c r="K1002" s="8">
        <f t="shared" si="127"/>
        <v>0</v>
      </c>
    </row>
    <row r="1003" spans="1:14" ht="15.6">
      <c r="A1003" s="18"/>
      <c r="B1003" s="12"/>
      <c r="C1003" s="8"/>
      <c r="D1003" s="19"/>
      <c r="E1003" s="8"/>
      <c r="F1003" s="8"/>
      <c r="G1003" s="8"/>
      <c r="H1003" s="8"/>
      <c r="I1003" s="8"/>
      <c r="J1003" s="8"/>
      <c r="K1003" s="8"/>
    </row>
    <row r="1004" spans="1:14" ht="15.6">
      <c r="A1004" s="188" t="s">
        <v>4</v>
      </c>
      <c r="B1004" s="188"/>
      <c r="C1004" s="20">
        <f t="shared" ref="C1004:K1004" si="128">+C993+C994+C996+C998+C1000+C1002</f>
        <v>1946065364</v>
      </c>
      <c r="D1004" s="20">
        <f>C1004-E1004</f>
        <v>5475000</v>
      </c>
      <c r="E1004" s="20">
        <f t="shared" si="128"/>
        <v>1940590364</v>
      </c>
      <c r="F1004" s="20">
        <f t="shared" si="128"/>
        <v>5690000</v>
      </c>
      <c r="G1004" s="20">
        <f t="shared" si="128"/>
        <v>0</v>
      </c>
      <c r="H1004" s="20">
        <f t="shared" si="128"/>
        <v>211824225</v>
      </c>
      <c r="I1004" s="20">
        <f t="shared" si="128"/>
        <v>0</v>
      </c>
      <c r="J1004" s="20">
        <f t="shared" si="128"/>
        <v>2163579589</v>
      </c>
      <c r="K1004" s="20">
        <f t="shared" si="128"/>
        <v>2152414589</v>
      </c>
    </row>
    <row r="1005" spans="1:14" ht="15.6">
      <c r="A1005" s="188" t="s">
        <v>5</v>
      </c>
      <c r="B1005" s="188"/>
      <c r="C1005" s="20"/>
      <c r="D1005" s="20"/>
      <c r="E1005" s="20">
        <f>+E995+E997+E999+E1001</f>
        <v>830407635.02857137</v>
      </c>
      <c r="F1005" s="20"/>
      <c r="G1005" s="20"/>
      <c r="H1005" s="20"/>
      <c r="I1005" s="20"/>
      <c r="J1005" s="20"/>
      <c r="K1005" s="20">
        <f>+K995+K997+K999+K1001</f>
        <v>959917215.35727119</v>
      </c>
    </row>
    <row r="1006" spans="1:14" ht="15.6">
      <c r="A1006" s="188" t="s">
        <v>6</v>
      </c>
      <c r="B1006" s="188"/>
      <c r="C1006" s="21"/>
      <c r="D1006" s="21"/>
      <c r="E1006" s="21">
        <f>+E1004-E1005</f>
        <v>1110182728.9714286</v>
      </c>
      <c r="F1006" s="21"/>
      <c r="G1006" s="21"/>
      <c r="H1006" s="21"/>
      <c r="I1006" s="21"/>
      <c r="J1006" s="21"/>
      <c r="K1006" s="21">
        <f>+K1004-K1005</f>
        <v>1192497373.6427288</v>
      </c>
    </row>
    <row r="1010" spans="1:14" ht="15.6">
      <c r="A1010" s="191" t="s">
        <v>0</v>
      </c>
      <c r="B1010" s="191"/>
      <c r="C1010" s="191"/>
      <c r="D1010" s="191"/>
      <c r="E1010" s="191"/>
      <c r="F1010" s="191"/>
      <c r="G1010" s="191"/>
      <c r="H1010" s="191"/>
      <c r="I1010" s="191"/>
      <c r="J1010" s="191"/>
      <c r="K1010" s="191"/>
    </row>
    <row r="1011" spans="1:14" ht="15.6">
      <c r="A1011" s="191" t="s">
        <v>90</v>
      </c>
      <c r="B1011" s="191"/>
      <c r="C1011" s="191"/>
      <c r="D1011" s="191"/>
      <c r="E1011" s="191"/>
      <c r="F1011" s="191"/>
      <c r="G1011" s="191"/>
      <c r="H1011" s="191"/>
      <c r="I1011" s="191"/>
      <c r="J1011" s="191"/>
      <c r="K1011" s="191"/>
    </row>
    <row r="1012" spans="1:14" ht="15.6">
      <c r="A1012" s="191" t="str">
        <f>'[31]Form Tanah'!$A$3</f>
        <v>PER 31 DESEMBER 2020</v>
      </c>
      <c r="B1012" s="191"/>
      <c r="C1012" s="191"/>
      <c r="D1012" s="191"/>
      <c r="E1012" s="191"/>
      <c r="F1012" s="191"/>
      <c r="G1012" s="191"/>
      <c r="H1012" s="191"/>
      <c r="I1012" s="191"/>
      <c r="J1012" s="191"/>
      <c r="K1012" s="191"/>
    </row>
    <row r="1013" spans="1:14" ht="15.6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2"/>
    </row>
    <row r="1014" spans="1:14" ht="46.8">
      <c r="A1014" s="186" t="s">
        <v>2</v>
      </c>
      <c r="B1014" s="186" t="s">
        <v>7</v>
      </c>
      <c r="C1014" s="3" t="s">
        <v>16</v>
      </c>
      <c r="D1014" s="3" t="s">
        <v>18</v>
      </c>
      <c r="E1014" s="3" t="s">
        <v>20</v>
      </c>
      <c r="F1014" s="3" t="s">
        <v>22</v>
      </c>
      <c r="G1014" s="3" t="s">
        <v>24</v>
      </c>
      <c r="H1014" s="3" t="s">
        <v>26</v>
      </c>
      <c r="I1014" s="3" t="s">
        <v>28</v>
      </c>
      <c r="J1014" s="3" t="s">
        <v>16</v>
      </c>
      <c r="K1014" s="3" t="s">
        <v>31</v>
      </c>
    </row>
    <row r="1015" spans="1:14" ht="15.6">
      <c r="A1015" s="187"/>
      <c r="B1015" s="187"/>
      <c r="C1015" s="4">
        <v>2019</v>
      </c>
      <c r="D1015" s="4">
        <f>+C1015</f>
        <v>2019</v>
      </c>
      <c r="E1015" s="4">
        <f>+D1015</f>
        <v>2019</v>
      </c>
      <c r="F1015" s="4">
        <v>2020</v>
      </c>
      <c r="G1015" s="4">
        <f>+F1015</f>
        <v>2020</v>
      </c>
      <c r="H1015" s="4">
        <f>+G1015</f>
        <v>2020</v>
      </c>
      <c r="I1015" s="4">
        <f>+H1015</f>
        <v>2020</v>
      </c>
      <c r="J1015" s="4">
        <f>+I1015</f>
        <v>2020</v>
      </c>
      <c r="K1015" s="4">
        <f>+J1015</f>
        <v>2020</v>
      </c>
    </row>
    <row r="1016" spans="1:14">
      <c r="A1016" s="5" t="s">
        <v>3</v>
      </c>
      <c r="B1016" s="5" t="s">
        <v>8</v>
      </c>
      <c r="C1016" s="5" t="s">
        <v>17</v>
      </c>
      <c r="D1016" s="5" t="s">
        <v>19</v>
      </c>
      <c r="E1016" s="5" t="s">
        <v>21</v>
      </c>
      <c r="F1016" s="5" t="s">
        <v>23</v>
      </c>
      <c r="G1016" s="5" t="s">
        <v>25</v>
      </c>
      <c r="H1016" s="5" t="s">
        <v>27</v>
      </c>
      <c r="I1016" s="5" t="s">
        <v>29</v>
      </c>
      <c r="J1016" s="5" t="s">
        <v>30</v>
      </c>
      <c r="K1016" s="5" t="s">
        <v>32</v>
      </c>
    </row>
    <row r="1017" spans="1:14">
      <c r="A1017" s="6">
        <v>1</v>
      </c>
      <c r="B1017" s="7" t="s">
        <v>9</v>
      </c>
      <c r="C1017" s="8">
        <v>30000000</v>
      </c>
      <c r="D1017" s="8">
        <f>C1017-E1017</f>
        <v>0</v>
      </c>
      <c r="E1017" s="8">
        <v>30000000</v>
      </c>
      <c r="F1017" s="9">
        <v>0</v>
      </c>
      <c r="G1017" s="9">
        <v>0</v>
      </c>
      <c r="H1017" s="8">
        <v>0</v>
      </c>
      <c r="I1017" s="8">
        <v>0</v>
      </c>
      <c r="J1017" s="10">
        <f t="shared" ref="J1017:J1026" si="129">C1017+F1017-G1017+H1017-I1017</f>
        <v>30000000</v>
      </c>
      <c r="K1017" s="8">
        <f t="shared" ref="K1017:K1026" si="130">E1017+H1017-I1017</f>
        <v>30000000</v>
      </c>
    </row>
    <row r="1018" spans="1:14">
      <c r="A1018" s="6">
        <v>2</v>
      </c>
      <c r="B1018" s="7" t="s">
        <v>10</v>
      </c>
      <c r="C1018" s="8">
        <v>950226248</v>
      </c>
      <c r="D1018" s="8">
        <f>C1018-E1018</f>
        <v>12618000</v>
      </c>
      <c r="E1018" s="8">
        <v>937608248</v>
      </c>
      <c r="F1018" s="8">
        <v>0</v>
      </c>
      <c r="G1018" s="8">
        <v>250000</v>
      </c>
      <c r="H1018" s="8">
        <v>53428525</v>
      </c>
      <c r="I1018" s="8">
        <v>18300000</v>
      </c>
      <c r="J1018" s="10">
        <f t="shared" si="129"/>
        <v>985104773</v>
      </c>
      <c r="K1018" s="8">
        <f t="shared" si="130"/>
        <v>972736773</v>
      </c>
    </row>
    <row r="1019" spans="1:14" ht="15.6">
      <c r="A1019" s="11"/>
      <c r="B1019" s="12" t="s">
        <v>11</v>
      </c>
      <c r="C1019" s="13"/>
      <c r="D1019" s="14"/>
      <c r="E1019" s="13">
        <v>708300203.05714297</v>
      </c>
      <c r="F1019" s="13"/>
      <c r="G1019" s="13"/>
      <c r="H1019" s="13">
        <v>105928632.84281448</v>
      </c>
      <c r="I1019" s="13">
        <v>18300000</v>
      </c>
      <c r="J1019" s="15"/>
      <c r="K1019" s="13">
        <f>SUM(E1019+H1019-I1019)</f>
        <v>795928835.89995742</v>
      </c>
      <c r="M1019" s="29" t="s">
        <v>96</v>
      </c>
      <c r="N1019" s="146">
        <v>101120897.84285715</v>
      </c>
    </row>
    <row r="1020" spans="1:14">
      <c r="A1020" s="6">
        <v>3</v>
      </c>
      <c r="B1020" s="7" t="s">
        <v>12</v>
      </c>
      <c r="C1020" s="8">
        <v>1718078000</v>
      </c>
      <c r="D1020" s="8">
        <f>C1020-E1020</f>
        <v>0</v>
      </c>
      <c r="E1020" s="8">
        <v>1718078000</v>
      </c>
      <c r="F1020" s="8">
        <v>0</v>
      </c>
      <c r="G1020" s="8">
        <v>0</v>
      </c>
      <c r="H1020" s="8">
        <v>0</v>
      </c>
      <c r="I1020" s="8">
        <v>0</v>
      </c>
      <c r="J1020" s="10">
        <f t="shared" si="129"/>
        <v>1718078000</v>
      </c>
      <c r="K1020" s="8">
        <f t="shared" si="130"/>
        <v>1718078000</v>
      </c>
      <c r="M1020" s="29" t="s">
        <v>97</v>
      </c>
      <c r="N1020" s="146">
        <v>4807734.9999573203</v>
      </c>
    </row>
    <row r="1021" spans="1:14" ht="15.6">
      <c r="A1021" s="11"/>
      <c r="B1021" s="12" t="s">
        <v>11</v>
      </c>
      <c r="C1021" s="13"/>
      <c r="D1021" s="14"/>
      <c r="E1021" s="13">
        <v>328977856</v>
      </c>
      <c r="F1021" s="13"/>
      <c r="G1021" s="13"/>
      <c r="H1021" s="13">
        <v>34361560</v>
      </c>
      <c r="I1021" s="13">
        <v>0</v>
      </c>
      <c r="J1021" s="15"/>
      <c r="K1021" s="13">
        <f>SUM(E1021+H1021-I1021)</f>
        <v>363339416</v>
      </c>
      <c r="N1021" s="146"/>
    </row>
    <row r="1022" spans="1:14">
      <c r="A1022" s="6">
        <v>4</v>
      </c>
      <c r="B1022" s="7" t="s">
        <v>13</v>
      </c>
      <c r="C1022" s="8">
        <v>0</v>
      </c>
      <c r="D1022" s="8">
        <f>C1022-E1022</f>
        <v>0</v>
      </c>
      <c r="E1022" s="8">
        <v>0</v>
      </c>
      <c r="F1022" s="9">
        <v>0</v>
      </c>
      <c r="G1022" s="9">
        <v>0</v>
      </c>
      <c r="H1022" s="8">
        <v>0</v>
      </c>
      <c r="I1022" s="8">
        <v>0</v>
      </c>
      <c r="J1022" s="10">
        <f t="shared" si="129"/>
        <v>0</v>
      </c>
      <c r="K1022" s="8">
        <f t="shared" si="130"/>
        <v>0</v>
      </c>
      <c r="N1022" s="146">
        <f>SUM(N1019:N1021)</f>
        <v>105928632.84281448</v>
      </c>
    </row>
    <row r="1023" spans="1:14" ht="15.6">
      <c r="A1023" s="11"/>
      <c r="B1023" s="12" t="s">
        <v>11</v>
      </c>
      <c r="C1023" s="13"/>
      <c r="D1023" s="14"/>
      <c r="E1023" s="13">
        <v>0</v>
      </c>
      <c r="F1023" s="16"/>
      <c r="G1023" s="16"/>
      <c r="H1023" s="13">
        <v>0</v>
      </c>
      <c r="I1023" s="13">
        <v>0</v>
      </c>
      <c r="J1023" s="15"/>
      <c r="K1023" s="13">
        <f>SUM(E1023+H1023-I1023)</f>
        <v>0</v>
      </c>
    </row>
    <row r="1024" spans="1:14">
      <c r="A1024" s="6">
        <v>5</v>
      </c>
      <c r="B1024" s="7" t="s">
        <v>14</v>
      </c>
      <c r="C1024" s="8">
        <v>0</v>
      </c>
      <c r="D1024" s="8">
        <f>C1024-E1024</f>
        <v>0</v>
      </c>
      <c r="E1024" s="8">
        <v>0</v>
      </c>
      <c r="F1024" s="8">
        <v>0</v>
      </c>
      <c r="G1024" s="8">
        <v>0</v>
      </c>
      <c r="H1024" s="8">
        <v>0</v>
      </c>
      <c r="I1024" s="8">
        <v>0</v>
      </c>
      <c r="J1024" s="10">
        <f t="shared" si="129"/>
        <v>0</v>
      </c>
      <c r="K1024" s="8">
        <f t="shared" si="130"/>
        <v>0</v>
      </c>
    </row>
    <row r="1025" spans="1:11" ht="15.6">
      <c r="A1025" s="6"/>
      <c r="B1025" s="12" t="s">
        <v>11</v>
      </c>
      <c r="C1025" s="8"/>
      <c r="D1025" s="17"/>
      <c r="E1025" s="13">
        <v>0</v>
      </c>
      <c r="F1025" s="8"/>
      <c r="G1025" s="8"/>
      <c r="H1025" s="13"/>
      <c r="I1025" s="8"/>
      <c r="J1025" s="10"/>
      <c r="K1025" s="8"/>
    </row>
    <row r="1026" spans="1:11">
      <c r="A1026" s="6">
        <v>6</v>
      </c>
      <c r="B1026" s="7" t="s">
        <v>15</v>
      </c>
      <c r="C1026" s="8">
        <v>0</v>
      </c>
      <c r="D1026" s="8">
        <f>C1026-E1026</f>
        <v>0</v>
      </c>
      <c r="E1026" s="8">
        <v>0</v>
      </c>
      <c r="F1026" s="9">
        <v>0</v>
      </c>
      <c r="G1026" s="9">
        <v>0</v>
      </c>
      <c r="H1026" s="8">
        <v>0</v>
      </c>
      <c r="I1026" s="8">
        <v>0</v>
      </c>
      <c r="J1026" s="10">
        <f t="shared" si="129"/>
        <v>0</v>
      </c>
      <c r="K1026" s="8">
        <f t="shared" si="130"/>
        <v>0</v>
      </c>
    </row>
    <row r="1027" spans="1:11" ht="15.6">
      <c r="A1027" s="18"/>
      <c r="B1027" s="12"/>
      <c r="C1027" s="8"/>
      <c r="D1027" s="19"/>
      <c r="E1027" s="8"/>
      <c r="F1027" s="8"/>
      <c r="G1027" s="8"/>
      <c r="H1027" s="8"/>
      <c r="I1027" s="8"/>
      <c r="J1027" s="8"/>
      <c r="K1027" s="8"/>
    </row>
    <row r="1028" spans="1:11" ht="15.6">
      <c r="A1028" s="188" t="s">
        <v>4</v>
      </c>
      <c r="B1028" s="188"/>
      <c r="C1028" s="20">
        <f t="shared" ref="C1028:K1028" si="131">+C1017+C1018+C1020+C1022+C1024+C1026</f>
        <v>2698304248</v>
      </c>
      <c r="D1028" s="20">
        <f>C1028-E1028</f>
        <v>12618000</v>
      </c>
      <c r="E1028" s="20">
        <f t="shared" si="131"/>
        <v>2685686248</v>
      </c>
      <c r="F1028" s="20">
        <f t="shared" si="131"/>
        <v>0</v>
      </c>
      <c r="G1028" s="20">
        <f t="shared" si="131"/>
        <v>250000</v>
      </c>
      <c r="H1028" s="20">
        <f t="shared" si="131"/>
        <v>53428525</v>
      </c>
      <c r="I1028" s="20">
        <f t="shared" si="131"/>
        <v>18300000</v>
      </c>
      <c r="J1028" s="20">
        <f t="shared" si="131"/>
        <v>2733182773</v>
      </c>
      <c r="K1028" s="20">
        <f t="shared" si="131"/>
        <v>2720814773</v>
      </c>
    </row>
    <row r="1029" spans="1:11" ht="15.6">
      <c r="A1029" s="188" t="s">
        <v>5</v>
      </c>
      <c r="B1029" s="188"/>
      <c r="C1029" s="20"/>
      <c r="D1029" s="20"/>
      <c r="E1029" s="20">
        <f>+E1019+E1021+E1023+E1025</f>
        <v>1037278059.057143</v>
      </c>
      <c r="F1029" s="20"/>
      <c r="G1029" s="20"/>
      <c r="H1029" s="20"/>
      <c r="I1029" s="20"/>
      <c r="J1029" s="20"/>
      <c r="K1029" s="20">
        <f>+K1019+K1021+K1023+K1025</f>
        <v>1159268251.8999574</v>
      </c>
    </row>
    <row r="1030" spans="1:11" ht="15.6">
      <c r="A1030" s="188" t="s">
        <v>6</v>
      </c>
      <c r="B1030" s="188"/>
      <c r="C1030" s="21"/>
      <c r="D1030" s="21"/>
      <c r="E1030" s="21">
        <f>+E1028-E1029</f>
        <v>1648408188.942857</v>
      </c>
      <c r="F1030" s="21"/>
      <c r="G1030" s="21"/>
      <c r="H1030" s="21"/>
      <c r="I1030" s="21"/>
      <c r="J1030" s="21"/>
      <c r="K1030" s="21">
        <f>+K1028-K1029</f>
        <v>1561546521.1000426</v>
      </c>
    </row>
    <row r="1034" spans="1:11" ht="15.6">
      <c r="A1034" s="189" t="s">
        <v>0</v>
      </c>
      <c r="B1034" s="189"/>
      <c r="C1034" s="189"/>
      <c r="D1034" s="189"/>
      <c r="E1034" s="189"/>
      <c r="F1034" s="189"/>
      <c r="G1034" s="189"/>
      <c r="H1034" s="189"/>
      <c r="I1034" s="189"/>
      <c r="J1034" s="189"/>
      <c r="K1034" s="189"/>
    </row>
    <row r="1035" spans="1:11" ht="15.6">
      <c r="A1035" s="189" t="s">
        <v>91</v>
      </c>
      <c r="B1035" s="189"/>
      <c r="C1035" s="189"/>
      <c r="D1035" s="189"/>
      <c r="E1035" s="189"/>
      <c r="F1035" s="189"/>
      <c r="G1035" s="189"/>
      <c r="H1035" s="189"/>
      <c r="I1035" s="189"/>
      <c r="J1035" s="189"/>
      <c r="K1035" s="189"/>
    </row>
    <row r="1036" spans="1:11" ht="15.6">
      <c r="A1036" s="189" t="str">
        <f>'[32]Form Tanah'!$A$3</f>
        <v>PER 31 DESEMBER 2020</v>
      </c>
      <c r="B1036" s="189"/>
      <c r="C1036" s="189"/>
      <c r="D1036" s="189"/>
      <c r="E1036" s="189"/>
      <c r="F1036" s="189"/>
      <c r="G1036" s="189"/>
      <c r="H1036" s="189"/>
      <c r="I1036" s="189"/>
      <c r="J1036" s="189"/>
      <c r="K1036" s="189"/>
    </row>
    <row r="1037" spans="1:11" ht="15.6">
      <c r="A1037" s="30"/>
      <c r="B1037" s="30"/>
      <c r="C1037" s="30"/>
      <c r="D1037" s="30"/>
      <c r="E1037" s="30"/>
      <c r="F1037" s="30"/>
      <c r="G1037" s="30"/>
      <c r="H1037" s="30"/>
      <c r="I1037" s="30"/>
      <c r="J1037" s="30"/>
      <c r="K1037" s="31"/>
    </row>
    <row r="1038" spans="1:11" ht="46.8">
      <c r="A1038" s="186" t="s">
        <v>2</v>
      </c>
      <c r="B1038" s="186" t="s">
        <v>7</v>
      </c>
      <c r="C1038" s="3" t="s">
        <v>16</v>
      </c>
      <c r="D1038" s="3" t="s">
        <v>18</v>
      </c>
      <c r="E1038" s="3" t="s">
        <v>20</v>
      </c>
      <c r="F1038" s="3" t="s">
        <v>22</v>
      </c>
      <c r="G1038" s="3" t="s">
        <v>24</v>
      </c>
      <c r="H1038" s="3" t="s">
        <v>26</v>
      </c>
      <c r="I1038" s="3" t="s">
        <v>28</v>
      </c>
      <c r="J1038" s="3" t="s">
        <v>16</v>
      </c>
      <c r="K1038" s="3" t="s">
        <v>31</v>
      </c>
    </row>
    <row r="1039" spans="1:11" ht="15.6">
      <c r="A1039" s="187"/>
      <c r="B1039" s="187"/>
      <c r="C1039" s="4">
        <v>2019</v>
      </c>
      <c r="D1039" s="4">
        <f>+C1039</f>
        <v>2019</v>
      </c>
      <c r="E1039" s="4">
        <f>+D1039</f>
        <v>2019</v>
      </c>
      <c r="F1039" s="4">
        <v>2020</v>
      </c>
      <c r="G1039" s="4">
        <f>+F1039</f>
        <v>2020</v>
      </c>
      <c r="H1039" s="4">
        <f>+G1039</f>
        <v>2020</v>
      </c>
      <c r="I1039" s="4">
        <f>+H1039</f>
        <v>2020</v>
      </c>
      <c r="J1039" s="4">
        <f>+I1039</f>
        <v>2020</v>
      </c>
      <c r="K1039" s="4">
        <f>+J1039</f>
        <v>2020</v>
      </c>
    </row>
    <row r="1040" spans="1:11">
      <c r="A1040" s="5" t="s">
        <v>3</v>
      </c>
      <c r="B1040" s="5" t="s">
        <v>8</v>
      </c>
      <c r="C1040" s="5" t="s">
        <v>17</v>
      </c>
      <c r="D1040" s="5" t="s">
        <v>19</v>
      </c>
      <c r="E1040" s="5" t="s">
        <v>21</v>
      </c>
      <c r="F1040" s="5" t="s">
        <v>23</v>
      </c>
      <c r="G1040" s="5" t="s">
        <v>25</v>
      </c>
      <c r="H1040" s="5" t="s">
        <v>27</v>
      </c>
      <c r="I1040" s="5" t="s">
        <v>29</v>
      </c>
      <c r="J1040" s="5" t="s">
        <v>30</v>
      </c>
      <c r="K1040" s="5" t="s">
        <v>32</v>
      </c>
    </row>
    <row r="1041" spans="1:14">
      <c r="A1041" s="32">
        <v>1</v>
      </c>
      <c r="B1041" s="33" t="s">
        <v>9</v>
      </c>
      <c r="C1041" s="34">
        <v>383383200</v>
      </c>
      <c r="D1041" s="34">
        <f>C1041-E1041</f>
        <v>0</v>
      </c>
      <c r="E1041" s="34">
        <v>383383200</v>
      </c>
      <c r="F1041" s="35">
        <v>0</v>
      </c>
      <c r="G1041" s="35">
        <v>0</v>
      </c>
      <c r="H1041" s="34">
        <v>0</v>
      </c>
      <c r="I1041" s="34">
        <v>0</v>
      </c>
      <c r="J1041" s="36">
        <f t="shared" ref="J1041:J1050" si="132">C1041+F1041-G1041+H1041-I1041</f>
        <v>383383200</v>
      </c>
      <c r="K1041" s="34">
        <f t="shared" ref="K1041:K1050" si="133">E1041+H1041-I1041</f>
        <v>383383200</v>
      </c>
    </row>
    <row r="1042" spans="1:14">
      <c r="A1042" s="32">
        <v>2</v>
      </c>
      <c r="B1042" s="33" t="s">
        <v>10</v>
      </c>
      <c r="C1042" s="34">
        <v>964395522</v>
      </c>
      <c r="D1042" s="34">
        <f>C1042-E1042</f>
        <v>12440000</v>
      </c>
      <c r="E1042" s="34">
        <v>951955522</v>
      </c>
      <c r="F1042" s="34">
        <v>0</v>
      </c>
      <c r="G1042" s="34">
        <v>0</v>
      </c>
      <c r="H1042" s="34">
        <v>94047225</v>
      </c>
      <c r="I1042" s="34">
        <v>0</v>
      </c>
      <c r="J1042" s="36">
        <f t="shared" si="132"/>
        <v>1058442747</v>
      </c>
      <c r="K1042" s="34">
        <f t="shared" si="133"/>
        <v>1046002747</v>
      </c>
    </row>
    <row r="1043" spans="1:14" ht="15.6">
      <c r="A1043" s="37"/>
      <c r="B1043" s="38" t="s">
        <v>11</v>
      </c>
      <c r="C1043" s="39"/>
      <c r="D1043" s="40"/>
      <c r="E1043" s="39">
        <v>721076780.24761915</v>
      </c>
      <c r="F1043" s="39"/>
      <c r="G1043" s="39"/>
      <c r="H1043" s="39">
        <v>118303311.2954192</v>
      </c>
      <c r="I1043" s="39">
        <v>0</v>
      </c>
      <c r="J1043" s="41"/>
      <c r="K1043" s="39">
        <f>SUM(E1043+H1043-I1043)</f>
        <v>839380091.54303837</v>
      </c>
      <c r="M1043" s="29" t="s">
        <v>96</v>
      </c>
      <c r="N1043" s="138">
        <v>106125576.29523811</v>
      </c>
    </row>
    <row r="1044" spans="1:14">
      <c r="A1044" s="32">
        <v>3</v>
      </c>
      <c r="B1044" s="33" t="s">
        <v>12</v>
      </c>
      <c r="C1044" s="34">
        <v>1418476400</v>
      </c>
      <c r="D1044" s="34">
        <f>C1044-E1044</f>
        <v>0</v>
      </c>
      <c r="E1044" s="34">
        <v>1418476400</v>
      </c>
      <c r="F1044" s="34">
        <v>0</v>
      </c>
      <c r="G1044" s="34">
        <v>0</v>
      </c>
      <c r="H1044" s="34">
        <v>156155000</v>
      </c>
      <c r="I1044" s="34">
        <v>0</v>
      </c>
      <c r="J1044" s="36">
        <f t="shared" si="132"/>
        <v>1574631400</v>
      </c>
      <c r="K1044" s="34">
        <f t="shared" si="133"/>
        <v>1574631400</v>
      </c>
      <c r="M1044" s="29" t="s">
        <v>97</v>
      </c>
      <c r="N1044" s="138">
        <v>12177735.000181099</v>
      </c>
    </row>
    <row r="1045" spans="1:14" ht="15.6">
      <c r="A1045" s="37"/>
      <c r="B1045" s="38" t="s">
        <v>11</v>
      </c>
      <c r="C1045" s="39"/>
      <c r="D1045" s="40"/>
      <c r="E1045" s="39">
        <v>317675163.73922902</v>
      </c>
      <c r="F1045" s="39"/>
      <c r="G1045" s="39"/>
      <c r="H1045" s="39">
        <v>0</v>
      </c>
      <c r="I1045" s="39">
        <v>0</v>
      </c>
      <c r="J1045" s="41"/>
      <c r="K1045" s="39">
        <f>SUM(E1045+H1045-I1045)</f>
        <v>317675163.73922902</v>
      </c>
      <c r="N1045" s="138"/>
    </row>
    <row r="1046" spans="1:14">
      <c r="A1046" s="32">
        <v>4</v>
      </c>
      <c r="B1046" s="33" t="s">
        <v>13</v>
      </c>
      <c r="C1046" s="34">
        <v>0</v>
      </c>
      <c r="D1046" s="34">
        <f>C1046-E1046</f>
        <v>0</v>
      </c>
      <c r="E1046" s="34">
        <v>0</v>
      </c>
      <c r="F1046" s="35">
        <v>0</v>
      </c>
      <c r="G1046" s="35">
        <v>0</v>
      </c>
      <c r="H1046" s="34">
        <v>0</v>
      </c>
      <c r="I1046" s="34">
        <v>0</v>
      </c>
      <c r="J1046" s="36">
        <f t="shared" si="132"/>
        <v>0</v>
      </c>
      <c r="K1046" s="34">
        <f t="shared" si="133"/>
        <v>0</v>
      </c>
      <c r="N1046" s="138">
        <f>SUM(N1043:N1045)</f>
        <v>118303311.2954192</v>
      </c>
    </row>
    <row r="1047" spans="1:14" ht="15.6">
      <c r="A1047" s="37"/>
      <c r="B1047" s="38" t="s">
        <v>11</v>
      </c>
      <c r="C1047" s="39"/>
      <c r="D1047" s="40"/>
      <c r="E1047" s="39">
        <v>0</v>
      </c>
      <c r="F1047" s="42"/>
      <c r="G1047" s="42"/>
      <c r="H1047" s="39">
        <v>0</v>
      </c>
      <c r="I1047" s="39">
        <v>0</v>
      </c>
      <c r="J1047" s="41"/>
      <c r="K1047" s="39">
        <f>SUM(E1047+H1047-I1047)</f>
        <v>0</v>
      </c>
    </row>
    <row r="1048" spans="1:14">
      <c r="A1048" s="32">
        <v>5</v>
      </c>
      <c r="B1048" s="33" t="s">
        <v>14</v>
      </c>
      <c r="C1048" s="34">
        <v>0</v>
      </c>
      <c r="D1048" s="34">
        <f>C1048-E1048</f>
        <v>0</v>
      </c>
      <c r="E1048" s="34">
        <v>0</v>
      </c>
      <c r="F1048" s="34">
        <v>0</v>
      </c>
      <c r="G1048" s="34">
        <v>0</v>
      </c>
      <c r="H1048" s="34">
        <v>0</v>
      </c>
      <c r="I1048" s="34">
        <v>0</v>
      </c>
      <c r="J1048" s="36">
        <f t="shared" si="132"/>
        <v>0</v>
      </c>
      <c r="K1048" s="34">
        <f t="shared" si="133"/>
        <v>0</v>
      </c>
    </row>
    <row r="1049" spans="1:14" ht="15.6">
      <c r="A1049" s="32"/>
      <c r="B1049" s="38" t="s">
        <v>11</v>
      </c>
      <c r="C1049" s="34"/>
      <c r="D1049" s="43"/>
      <c r="E1049" s="39">
        <v>0</v>
      </c>
      <c r="F1049" s="34"/>
      <c r="G1049" s="34"/>
      <c r="H1049" s="39"/>
      <c r="I1049" s="34"/>
      <c r="J1049" s="36"/>
      <c r="K1049" s="34"/>
    </row>
    <row r="1050" spans="1:14">
      <c r="A1050" s="32">
        <v>6</v>
      </c>
      <c r="B1050" s="33" t="s">
        <v>15</v>
      </c>
      <c r="C1050" s="34">
        <v>0</v>
      </c>
      <c r="D1050" s="34">
        <f>C1050-E1050</f>
        <v>0</v>
      </c>
      <c r="E1050" s="34">
        <v>0</v>
      </c>
      <c r="F1050" s="35">
        <v>0</v>
      </c>
      <c r="G1050" s="35">
        <v>0</v>
      </c>
      <c r="H1050" s="34">
        <v>0</v>
      </c>
      <c r="I1050" s="34">
        <v>0</v>
      </c>
      <c r="J1050" s="36">
        <f t="shared" si="132"/>
        <v>0</v>
      </c>
      <c r="K1050" s="34">
        <f t="shared" si="133"/>
        <v>0</v>
      </c>
    </row>
    <row r="1051" spans="1:14" ht="15.6">
      <c r="A1051" s="44"/>
      <c r="B1051" s="38"/>
      <c r="C1051" s="34"/>
      <c r="D1051" s="45"/>
      <c r="E1051" s="34"/>
      <c r="F1051" s="34"/>
      <c r="G1051" s="34"/>
      <c r="H1051" s="34"/>
      <c r="I1051" s="34"/>
      <c r="J1051" s="34"/>
      <c r="K1051" s="34"/>
    </row>
    <row r="1052" spans="1:14" ht="15.6">
      <c r="A1052" s="188" t="s">
        <v>4</v>
      </c>
      <c r="B1052" s="188"/>
      <c r="C1052" s="20">
        <f t="shared" ref="C1052:K1052" si="134">+C1041+C1042+C1044+C1046+C1048+C1050</f>
        <v>2766255122</v>
      </c>
      <c r="D1052" s="20">
        <f>C1052-E1052</f>
        <v>12440000</v>
      </c>
      <c r="E1052" s="20">
        <f t="shared" si="134"/>
        <v>2753815122</v>
      </c>
      <c r="F1052" s="20">
        <f t="shared" si="134"/>
        <v>0</v>
      </c>
      <c r="G1052" s="20">
        <f t="shared" si="134"/>
        <v>0</v>
      </c>
      <c r="H1052" s="20">
        <f t="shared" si="134"/>
        <v>250202225</v>
      </c>
      <c r="I1052" s="20">
        <f t="shared" si="134"/>
        <v>0</v>
      </c>
      <c r="J1052" s="20">
        <f t="shared" si="134"/>
        <v>3016457347</v>
      </c>
      <c r="K1052" s="20">
        <f t="shared" si="134"/>
        <v>3004017347</v>
      </c>
    </row>
    <row r="1053" spans="1:14" ht="15.6">
      <c r="A1053" s="188" t="s">
        <v>5</v>
      </c>
      <c r="B1053" s="188"/>
      <c r="C1053" s="20"/>
      <c r="D1053" s="20"/>
      <c r="E1053" s="20">
        <f>+E1043+E1045+E1047+E1049</f>
        <v>1038751943.9868481</v>
      </c>
      <c r="F1053" s="20"/>
      <c r="G1053" s="20"/>
      <c r="H1053" s="20"/>
      <c r="I1053" s="20"/>
      <c r="J1053" s="20"/>
      <c r="K1053" s="20">
        <f>+K1043+K1045+K1047+K1049</f>
        <v>1157055255.2822673</v>
      </c>
    </row>
    <row r="1054" spans="1:14" ht="15.6">
      <c r="A1054" s="188" t="s">
        <v>6</v>
      </c>
      <c r="B1054" s="188"/>
      <c r="C1054" s="21"/>
      <c r="D1054" s="21"/>
      <c r="E1054" s="21">
        <f>+E1052-E1053</f>
        <v>1715063178.0131519</v>
      </c>
      <c r="F1054" s="21"/>
      <c r="G1054" s="21"/>
      <c r="H1054" s="21"/>
      <c r="I1054" s="21"/>
      <c r="J1054" s="21"/>
      <c r="K1054" s="21">
        <f>+K1052-K1053</f>
        <v>1846962091.7177327</v>
      </c>
    </row>
    <row r="1058" spans="1:14" ht="15.6">
      <c r="A1058" s="189" t="s">
        <v>0</v>
      </c>
      <c r="B1058" s="189"/>
      <c r="C1058" s="189"/>
      <c r="D1058" s="189"/>
      <c r="E1058" s="189"/>
      <c r="F1058" s="189"/>
      <c r="G1058" s="189"/>
      <c r="H1058" s="189"/>
      <c r="I1058" s="189"/>
      <c r="J1058" s="189"/>
      <c r="K1058" s="189"/>
    </row>
    <row r="1059" spans="1:14" ht="15.6">
      <c r="A1059" s="189" t="s">
        <v>92</v>
      </c>
      <c r="B1059" s="189"/>
      <c r="C1059" s="189"/>
      <c r="D1059" s="189"/>
      <c r="E1059" s="189"/>
      <c r="F1059" s="189"/>
      <c r="G1059" s="189"/>
      <c r="H1059" s="189"/>
      <c r="I1059" s="189"/>
      <c r="J1059" s="189"/>
      <c r="K1059" s="189"/>
    </row>
    <row r="1060" spans="1:14" ht="15.6">
      <c r="A1060" s="189" t="str">
        <f>'[33]Form Gedung'!$A$3</f>
        <v>PER 31 DESEMBER 2020</v>
      </c>
      <c r="B1060" s="189"/>
      <c r="C1060" s="189"/>
      <c r="D1060" s="189"/>
      <c r="E1060" s="189"/>
      <c r="F1060" s="189"/>
      <c r="G1060" s="189"/>
      <c r="H1060" s="189"/>
      <c r="I1060" s="189"/>
      <c r="J1060" s="189"/>
      <c r="K1060" s="189"/>
    </row>
    <row r="1061" spans="1:14" ht="15.6">
      <c r="A1061" s="30"/>
      <c r="B1061" s="30"/>
      <c r="C1061" s="30"/>
      <c r="D1061" s="30"/>
      <c r="E1061" s="30"/>
      <c r="F1061" s="30"/>
      <c r="G1061" s="30"/>
      <c r="H1061" s="30"/>
      <c r="I1061" s="30"/>
      <c r="J1061" s="30"/>
      <c r="K1061" s="31"/>
    </row>
    <row r="1062" spans="1:14" ht="46.8">
      <c r="A1062" s="186" t="s">
        <v>2</v>
      </c>
      <c r="B1062" s="186" t="s">
        <v>7</v>
      </c>
      <c r="C1062" s="3" t="s">
        <v>16</v>
      </c>
      <c r="D1062" s="3" t="s">
        <v>18</v>
      </c>
      <c r="E1062" s="3" t="s">
        <v>20</v>
      </c>
      <c r="F1062" s="3" t="s">
        <v>22</v>
      </c>
      <c r="G1062" s="3" t="s">
        <v>24</v>
      </c>
      <c r="H1062" s="3" t="s">
        <v>26</v>
      </c>
      <c r="I1062" s="3" t="s">
        <v>28</v>
      </c>
      <c r="J1062" s="3" t="s">
        <v>16</v>
      </c>
      <c r="K1062" s="3" t="s">
        <v>31</v>
      </c>
    </row>
    <row r="1063" spans="1:14" ht="15.6">
      <c r="A1063" s="187"/>
      <c r="B1063" s="187"/>
      <c r="C1063" s="4">
        <v>2019</v>
      </c>
      <c r="D1063" s="4">
        <f>+C1063</f>
        <v>2019</v>
      </c>
      <c r="E1063" s="4">
        <f>+D1063</f>
        <v>2019</v>
      </c>
      <c r="F1063" s="4">
        <v>2020</v>
      </c>
      <c r="G1063" s="4">
        <f>+F1063</f>
        <v>2020</v>
      </c>
      <c r="H1063" s="4">
        <f>+G1063</f>
        <v>2020</v>
      </c>
      <c r="I1063" s="4">
        <f>+H1063</f>
        <v>2020</v>
      </c>
      <c r="J1063" s="4">
        <f>+I1063</f>
        <v>2020</v>
      </c>
      <c r="K1063" s="4">
        <f>+J1063</f>
        <v>2020</v>
      </c>
    </row>
    <row r="1064" spans="1:14">
      <c r="A1064" s="5" t="s">
        <v>3</v>
      </c>
      <c r="B1064" s="5" t="s">
        <v>8</v>
      </c>
      <c r="C1064" s="5" t="s">
        <v>17</v>
      </c>
      <c r="D1064" s="5" t="s">
        <v>19</v>
      </c>
      <c r="E1064" s="5" t="s">
        <v>21</v>
      </c>
      <c r="F1064" s="5" t="s">
        <v>23</v>
      </c>
      <c r="G1064" s="5" t="s">
        <v>25</v>
      </c>
      <c r="H1064" s="5" t="s">
        <v>27</v>
      </c>
      <c r="I1064" s="5" t="s">
        <v>29</v>
      </c>
      <c r="J1064" s="5" t="s">
        <v>30</v>
      </c>
      <c r="K1064" s="5" t="s">
        <v>32</v>
      </c>
    </row>
    <row r="1065" spans="1:14">
      <c r="A1065" s="32">
        <v>1</v>
      </c>
      <c r="B1065" s="96" t="s">
        <v>9</v>
      </c>
      <c r="C1065" s="34">
        <v>600000000</v>
      </c>
      <c r="D1065" s="34">
        <v>0</v>
      </c>
      <c r="E1065" s="34">
        <v>600000000</v>
      </c>
      <c r="F1065" s="35">
        <v>0</v>
      </c>
      <c r="G1065" s="35">
        <v>0</v>
      </c>
      <c r="H1065" s="34">
        <v>0</v>
      </c>
      <c r="I1065" s="34">
        <v>0</v>
      </c>
      <c r="J1065" s="36">
        <f>C1065+F1065-G1065+H1065-I1065</f>
        <v>600000000</v>
      </c>
      <c r="K1065" s="34">
        <f t="shared" ref="K1065:K1074" si="135">E1065+H1065-I1065</f>
        <v>600000000</v>
      </c>
    </row>
    <row r="1066" spans="1:14">
      <c r="A1066" s="32">
        <v>2</v>
      </c>
      <c r="B1066" s="96" t="s">
        <v>10</v>
      </c>
      <c r="C1066" s="34">
        <v>867643482</v>
      </c>
      <c r="D1066" s="34">
        <v>12025000</v>
      </c>
      <c r="E1066" s="34">
        <v>855618482</v>
      </c>
      <c r="F1066" s="34">
        <v>0</v>
      </c>
      <c r="G1066" s="34">
        <v>0</v>
      </c>
      <c r="H1066" s="34">
        <v>60529025</v>
      </c>
      <c r="I1066" s="34">
        <v>0</v>
      </c>
      <c r="J1066" s="36">
        <f t="shared" ref="J1066:J1074" si="136">C1066+F1066-G1066+H1066-I1066</f>
        <v>928172507</v>
      </c>
      <c r="K1066" s="34">
        <f t="shared" si="135"/>
        <v>916147507</v>
      </c>
      <c r="N1066" s="138"/>
    </row>
    <row r="1067" spans="1:14" ht="15.6">
      <c r="A1067" s="37"/>
      <c r="B1067" s="116" t="s">
        <v>11</v>
      </c>
      <c r="C1067" s="39"/>
      <c r="D1067" s="40"/>
      <c r="E1067" s="40">
        <v>634655194.89047647</v>
      </c>
      <c r="F1067" s="39"/>
      <c r="G1067" s="39"/>
      <c r="H1067" s="39">
        <v>95497361.831376076</v>
      </c>
      <c r="I1067" s="39"/>
      <c r="J1067" s="41"/>
      <c r="K1067" s="39">
        <f>SUM(E1067+H1067-I1067)</f>
        <v>730152556.72185254</v>
      </c>
      <c r="M1067" s="29" t="s">
        <v>96</v>
      </c>
      <c r="N1067" s="138">
        <v>93781946.830952406</v>
      </c>
    </row>
    <row r="1068" spans="1:14">
      <c r="A1068" s="32">
        <v>3</v>
      </c>
      <c r="B1068" s="96" t="s">
        <v>12</v>
      </c>
      <c r="C1068" s="34">
        <v>1111411000</v>
      </c>
      <c r="D1068" s="34">
        <v>0</v>
      </c>
      <c r="E1068" s="34">
        <v>1111411000</v>
      </c>
      <c r="F1068" s="34">
        <v>0</v>
      </c>
      <c r="G1068" s="34">
        <v>0</v>
      </c>
      <c r="H1068" s="34">
        <v>187321000</v>
      </c>
      <c r="I1068" s="34">
        <v>0</v>
      </c>
      <c r="J1068" s="36">
        <f t="shared" si="136"/>
        <v>1298732000</v>
      </c>
      <c r="K1068" s="34">
        <f>E1068+H1068-I1068</f>
        <v>1298732000</v>
      </c>
      <c r="M1068" s="29" t="s">
        <v>97</v>
      </c>
      <c r="N1068" s="138">
        <v>1715415.00042367</v>
      </c>
    </row>
    <row r="1069" spans="1:14" ht="15.6">
      <c r="A1069" s="37"/>
      <c r="B1069" s="116" t="s">
        <v>11</v>
      </c>
      <c r="C1069" s="39"/>
      <c r="D1069" s="40"/>
      <c r="E1069" s="40">
        <v>113334896</v>
      </c>
      <c r="F1069" s="39"/>
      <c r="G1069" s="39"/>
      <c r="H1069" s="39">
        <v>26532655.047846891</v>
      </c>
      <c r="I1069" s="39">
        <v>0</v>
      </c>
      <c r="J1069" s="41"/>
      <c r="K1069" s="39">
        <f>SUM(E1069+H1069-I1069)</f>
        <v>139867551.04784688</v>
      </c>
      <c r="N1069" s="138"/>
    </row>
    <row r="1070" spans="1:14">
      <c r="A1070" s="32">
        <v>4</v>
      </c>
      <c r="B1070" s="96" t="s">
        <v>13</v>
      </c>
      <c r="C1070" s="34">
        <v>0</v>
      </c>
      <c r="D1070" s="34">
        <v>0</v>
      </c>
      <c r="E1070" s="34">
        <v>0</v>
      </c>
      <c r="F1070" s="35">
        <v>0</v>
      </c>
      <c r="G1070" s="35">
        <v>0</v>
      </c>
      <c r="H1070" s="34">
        <v>0</v>
      </c>
      <c r="I1070" s="34">
        <v>0</v>
      </c>
      <c r="J1070" s="36">
        <f t="shared" si="136"/>
        <v>0</v>
      </c>
      <c r="K1070" s="34">
        <f t="shared" si="135"/>
        <v>0</v>
      </c>
      <c r="N1070" s="138">
        <f>SUM(N1067:N1069)</f>
        <v>95497361.831376076</v>
      </c>
    </row>
    <row r="1071" spans="1:14" ht="15.6">
      <c r="A1071" s="37"/>
      <c r="B1071" s="116" t="s">
        <v>11</v>
      </c>
      <c r="C1071" s="39"/>
      <c r="D1071" s="40">
        <v>0</v>
      </c>
      <c r="E1071" s="39">
        <v>0</v>
      </c>
      <c r="F1071" s="42"/>
      <c r="G1071" s="42"/>
      <c r="H1071" s="39">
        <v>0</v>
      </c>
      <c r="I1071" s="39">
        <v>0</v>
      </c>
      <c r="J1071" s="41"/>
      <c r="K1071" s="39">
        <f>SUM(E1071+H1071-I1071)</f>
        <v>0</v>
      </c>
    </row>
    <row r="1072" spans="1:14">
      <c r="A1072" s="32">
        <v>5</v>
      </c>
      <c r="B1072" s="96" t="s">
        <v>14</v>
      </c>
      <c r="C1072" s="34">
        <v>0</v>
      </c>
      <c r="D1072" s="34">
        <v>0</v>
      </c>
      <c r="E1072" s="34">
        <v>0</v>
      </c>
      <c r="F1072" s="34">
        <v>0</v>
      </c>
      <c r="G1072" s="34">
        <v>0</v>
      </c>
      <c r="H1072" s="34">
        <v>0</v>
      </c>
      <c r="I1072" s="34">
        <v>0</v>
      </c>
      <c r="J1072" s="36">
        <f t="shared" si="136"/>
        <v>0</v>
      </c>
      <c r="K1072" s="34">
        <f t="shared" si="135"/>
        <v>0</v>
      </c>
    </row>
    <row r="1073" spans="1:11" ht="15.6">
      <c r="A1073" s="32"/>
      <c r="B1073" s="116" t="s">
        <v>11</v>
      </c>
      <c r="C1073" s="34"/>
      <c r="D1073" s="43">
        <v>0</v>
      </c>
      <c r="E1073" s="39">
        <v>0</v>
      </c>
      <c r="F1073" s="34"/>
      <c r="G1073" s="34"/>
      <c r="H1073" s="39"/>
      <c r="I1073" s="34"/>
      <c r="J1073" s="36"/>
      <c r="K1073" s="34"/>
    </row>
    <row r="1074" spans="1:11">
      <c r="A1074" s="32">
        <v>6</v>
      </c>
      <c r="B1074" s="96" t="s">
        <v>15</v>
      </c>
      <c r="C1074" s="34">
        <v>0</v>
      </c>
      <c r="D1074" s="34">
        <v>0</v>
      </c>
      <c r="E1074" s="34">
        <v>0</v>
      </c>
      <c r="F1074" s="35">
        <v>0</v>
      </c>
      <c r="G1074" s="35">
        <v>0</v>
      </c>
      <c r="H1074" s="34">
        <v>0</v>
      </c>
      <c r="I1074" s="34">
        <v>0</v>
      </c>
      <c r="J1074" s="36">
        <f t="shared" si="136"/>
        <v>0</v>
      </c>
      <c r="K1074" s="34">
        <f t="shared" si="135"/>
        <v>0</v>
      </c>
    </row>
    <row r="1075" spans="1:11" ht="15.6">
      <c r="A1075" s="44"/>
      <c r="B1075" s="116"/>
      <c r="C1075" s="34"/>
      <c r="D1075" s="45"/>
      <c r="E1075" s="34"/>
      <c r="F1075" s="34"/>
      <c r="G1075" s="34"/>
      <c r="H1075" s="34"/>
      <c r="I1075" s="34"/>
      <c r="J1075" s="34"/>
      <c r="K1075" s="34"/>
    </row>
    <row r="1076" spans="1:11" ht="15.6">
      <c r="A1076" s="190" t="s">
        <v>4</v>
      </c>
      <c r="B1076" s="190"/>
      <c r="C1076" s="20">
        <f t="shared" ref="C1076:K1076" si="137">+C1065+C1066+C1068+C1070+C1072+C1074</f>
        <v>2579054482</v>
      </c>
      <c r="D1076" s="20">
        <f>+D1065+D1066+D1068+D1070+D1072+D1074</f>
        <v>12025000</v>
      </c>
      <c r="E1076" s="20">
        <f>+E1065+E1066+E1068+E1070+E1072+E1074</f>
        <v>2567029482</v>
      </c>
      <c r="F1076" s="20">
        <f t="shared" si="137"/>
        <v>0</v>
      </c>
      <c r="G1076" s="20">
        <f t="shared" si="137"/>
        <v>0</v>
      </c>
      <c r="H1076" s="20">
        <f t="shared" si="137"/>
        <v>247850025</v>
      </c>
      <c r="I1076" s="20">
        <f t="shared" si="137"/>
        <v>0</v>
      </c>
      <c r="J1076" s="20">
        <f t="shared" si="137"/>
        <v>2826904507</v>
      </c>
      <c r="K1076" s="20">
        <f t="shared" si="137"/>
        <v>2814879507</v>
      </c>
    </row>
    <row r="1077" spans="1:11" ht="15.6">
      <c r="A1077" s="190" t="s">
        <v>5</v>
      </c>
      <c r="B1077" s="190"/>
      <c r="C1077" s="20"/>
      <c r="D1077" s="20"/>
      <c r="E1077" s="20">
        <f>+E1067+E1069+E1071+E1073</f>
        <v>747990090.89047647</v>
      </c>
      <c r="F1077" s="20"/>
      <c r="G1077" s="20"/>
      <c r="H1077" s="20"/>
      <c r="I1077" s="20"/>
      <c r="J1077" s="20"/>
      <c r="K1077" s="20">
        <f>+K1067+K1069+K1071+K1073</f>
        <v>870020107.76969945</v>
      </c>
    </row>
    <row r="1078" spans="1:11" ht="15.6">
      <c r="A1078" s="190" t="s">
        <v>6</v>
      </c>
      <c r="B1078" s="190"/>
      <c r="C1078" s="20"/>
      <c r="D1078" s="20"/>
      <c r="E1078" s="20">
        <f>+E1076-E1077</f>
        <v>1819039391.1095235</v>
      </c>
      <c r="F1078" s="20"/>
      <c r="G1078" s="20"/>
      <c r="H1078" s="20"/>
      <c r="I1078" s="20"/>
      <c r="J1078" s="20"/>
      <c r="K1078" s="20">
        <f>+K1076-K1077</f>
        <v>1944859399.2303004</v>
      </c>
    </row>
    <row r="1082" spans="1:11" ht="15.6">
      <c r="A1082" s="191" t="s">
        <v>0</v>
      </c>
      <c r="B1082" s="191"/>
      <c r="C1082" s="191"/>
      <c r="D1082" s="191"/>
      <c r="E1082" s="191"/>
      <c r="F1082" s="191"/>
      <c r="G1082" s="191"/>
      <c r="H1082" s="191"/>
      <c r="I1082" s="191"/>
      <c r="J1082" s="191"/>
      <c r="K1082" s="191"/>
    </row>
    <row r="1083" spans="1:11" ht="15.6">
      <c r="A1083" s="191" t="s">
        <v>93</v>
      </c>
      <c r="B1083" s="191"/>
      <c r="C1083" s="191"/>
      <c r="D1083" s="191"/>
      <c r="E1083" s="191"/>
      <c r="F1083" s="191"/>
      <c r="G1083" s="191"/>
      <c r="H1083" s="191"/>
      <c r="I1083" s="191"/>
      <c r="J1083" s="191"/>
      <c r="K1083" s="191"/>
    </row>
    <row r="1084" spans="1:11" ht="15.6">
      <c r="A1084" s="191" t="str">
        <f>'[34]Form Tanah'!$A$3</f>
        <v>PER 31 DESEMBER 2020</v>
      </c>
      <c r="B1084" s="191"/>
      <c r="C1084" s="191"/>
      <c r="D1084" s="191"/>
      <c r="E1084" s="191"/>
      <c r="F1084" s="191"/>
      <c r="G1084" s="191"/>
      <c r="H1084" s="191"/>
      <c r="I1084" s="191"/>
      <c r="J1084" s="191"/>
      <c r="K1084" s="191"/>
    </row>
    <row r="1085" spans="1:11" ht="15.6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2"/>
    </row>
    <row r="1086" spans="1:11" ht="46.8">
      <c r="A1086" s="186" t="s">
        <v>2</v>
      </c>
      <c r="B1086" s="186" t="s">
        <v>7</v>
      </c>
      <c r="C1086" s="3" t="s">
        <v>16</v>
      </c>
      <c r="D1086" s="3" t="s">
        <v>18</v>
      </c>
      <c r="E1086" s="3" t="s">
        <v>20</v>
      </c>
      <c r="F1086" s="3" t="s">
        <v>22</v>
      </c>
      <c r="G1086" s="3" t="s">
        <v>24</v>
      </c>
      <c r="H1086" s="3" t="s">
        <v>26</v>
      </c>
      <c r="I1086" s="3" t="s">
        <v>28</v>
      </c>
      <c r="J1086" s="3" t="s">
        <v>16</v>
      </c>
      <c r="K1086" s="3" t="s">
        <v>31</v>
      </c>
    </row>
    <row r="1087" spans="1:11" ht="15.6">
      <c r="A1087" s="187"/>
      <c r="B1087" s="187"/>
      <c r="C1087" s="4">
        <v>2019</v>
      </c>
      <c r="D1087" s="4">
        <f>+C1087</f>
        <v>2019</v>
      </c>
      <c r="E1087" s="4">
        <f>+D1087</f>
        <v>2019</v>
      </c>
      <c r="F1087" s="4">
        <v>2020</v>
      </c>
      <c r="G1087" s="4">
        <f>+F1087</f>
        <v>2020</v>
      </c>
      <c r="H1087" s="4">
        <f>+G1087</f>
        <v>2020</v>
      </c>
      <c r="I1087" s="4">
        <f>+H1087</f>
        <v>2020</v>
      </c>
      <c r="J1087" s="4">
        <f>+I1087</f>
        <v>2020</v>
      </c>
      <c r="K1087" s="4">
        <f>+J1087</f>
        <v>2020</v>
      </c>
    </row>
    <row r="1088" spans="1:11">
      <c r="A1088" s="5" t="s">
        <v>3</v>
      </c>
      <c r="B1088" s="5" t="s">
        <v>8</v>
      </c>
      <c r="C1088" s="5" t="s">
        <v>17</v>
      </c>
      <c r="D1088" s="5" t="s">
        <v>19</v>
      </c>
      <c r="E1088" s="5" t="s">
        <v>21</v>
      </c>
      <c r="F1088" s="5" t="s">
        <v>23</v>
      </c>
      <c r="G1088" s="5" t="s">
        <v>25</v>
      </c>
      <c r="H1088" s="5" t="s">
        <v>27</v>
      </c>
      <c r="I1088" s="5" t="s">
        <v>29</v>
      </c>
      <c r="J1088" s="5" t="s">
        <v>30</v>
      </c>
      <c r="K1088" s="5" t="s">
        <v>32</v>
      </c>
    </row>
    <row r="1089" spans="1:14">
      <c r="A1089" s="6">
        <v>1</v>
      </c>
      <c r="B1089" s="7" t="s">
        <v>9</v>
      </c>
      <c r="C1089" s="8">
        <v>460000000</v>
      </c>
      <c r="D1089" s="8">
        <f>C1089-E1089</f>
        <v>0</v>
      </c>
      <c r="E1089" s="8">
        <v>460000000</v>
      </c>
      <c r="F1089" s="9">
        <v>0</v>
      </c>
      <c r="G1089" s="9">
        <v>0</v>
      </c>
      <c r="H1089" s="8">
        <v>0</v>
      </c>
      <c r="I1089" s="8">
        <v>0</v>
      </c>
      <c r="J1089" s="10">
        <f t="shared" ref="J1089:J1098" si="138">C1089+F1089-G1089+H1089-I1089</f>
        <v>460000000</v>
      </c>
      <c r="K1089" s="8">
        <f t="shared" ref="K1089:K1098" si="139">E1089+H1089-I1089</f>
        <v>460000000</v>
      </c>
    </row>
    <row r="1090" spans="1:14">
      <c r="A1090" s="6">
        <v>2</v>
      </c>
      <c r="B1090" s="7" t="s">
        <v>10</v>
      </c>
      <c r="C1090" s="8">
        <v>775684787</v>
      </c>
      <c r="D1090" s="8">
        <f>C1090-E1090</f>
        <v>12536400</v>
      </c>
      <c r="E1090" s="8">
        <v>763148387</v>
      </c>
      <c r="F1090" s="8">
        <v>3278000</v>
      </c>
      <c r="G1090" s="8">
        <v>0</v>
      </c>
      <c r="H1090" s="8">
        <v>69201525</v>
      </c>
      <c r="I1090" s="8">
        <v>13000000</v>
      </c>
      <c r="J1090" s="10">
        <f t="shared" si="138"/>
        <v>835164312</v>
      </c>
      <c r="K1090" s="8">
        <f t="shared" si="139"/>
        <v>819349912</v>
      </c>
    </row>
    <row r="1091" spans="1:14" ht="15.6">
      <c r="A1091" s="11"/>
      <c r="B1091" s="12" t="s">
        <v>11</v>
      </c>
      <c r="C1091" s="13"/>
      <c r="D1091" s="8"/>
      <c r="E1091" s="13">
        <v>602762294.57142889</v>
      </c>
      <c r="F1091" s="13"/>
      <c r="G1091" s="13"/>
      <c r="H1091" s="13">
        <v>86941487.385884762</v>
      </c>
      <c r="I1091" s="13">
        <v>13000000</v>
      </c>
      <c r="J1091" s="15"/>
      <c r="K1091" s="13">
        <f>SUM(E1091+H1091-I1091)</f>
        <v>676703781.95731366</v>
      </c>
      <c r="M1091" s="29" t="s">
        <v>96</v>
      </c>
      <c r="N1091" s="138">
        <v>75022252.385714263</v>
      </c>
    </row>
    <row r="1092" spans="1:14">
      <c r="A1092" s="6">
        <v>3</v>
      </c>
      <c r="B1092" s="7" t="s">
        <v>12</v>
      </c>
      <c r="C1092" s="8">
        <v>1464212850</v>
      </c>
      <c r="D1092" s="8">
        <f>C1092-E1092</f>
        <v>7000000</v>
      </c>
      <c r="E1092" s="8">
        <v>1457212850</v>
      </c>
      <c r="F1092" s="8">
        <v>0</v>
      </c>
      <c r="G1092" s="8">
        <v>0</v>
      </c>
      <c r="H1092" s="8">
        <v>0</v>
      </c>
      <c r="I1092" s="8">
        <v>0</v>
      </c>
      <c r="J1092" s="10">
        <f t="shared" si="138"/>
        <v>1464212850</v>
      </c>
      <c r="K1092" s="8">
        <f t="shared" si="139"/>
        <v>1457212850</v>
      </c>
      <c r="M1092" s="29" t="s">
        <v>97</v>
      </c>
      <c r="N1092" s="138">
        <v>11919235.000170499</v>
      </c>
    </row>
    <row r="1093" spans="1:14" ht="15.6">
      <c r="A1093" s="11"/>
      <c r="B1093" s="12" t="s">
        <v>11</v>
      </c>
      <c r="C1093" s="13"/>
      <c r="D1093" s="14"/>
      <c r="E1093" s="13">
        <v>342733389</v>
      </c>
      <c r="F1093" s="13"/>
      <c r="G1093" s="13"/>
      <c r="H1093" s="13">
        <v>27544257</v>
      </c>
      <c r="I1093" s="13">
        <v>0</v>
      </c>
      <c r="J1093" s="15">
        <v>0</v>
      </c>
      <c r="K1093" s="13">
        <f>SUM(E1093+H1093-I1093)</f>
        <v>370277646</v>
      </c>
      <c r="N1093" s="138"/>
    </row>
    <row r="1094" spans="1:14">
      <c r="A1094" s="6">
        <v>4</v>
      </c>
      <c r="B1094" s="7" t="s">
        <v>13</v>
      </c>
      <c r="C1094" s="8">
        <v>0</v>
      </c>
      <c r="D1094" s="8">
        <f>C1094-E1094</f>
        <v>0</v>
      </c>
      <c r="E1094" s="8">
        <v>0</v>
      </c>
      <c r="F1094" s="9">
        <v>0</v>
      </c>
      <c r="G1094" s="9">
        <v>0</v>
      </c>
      <c r="H1094" s="8">
        <v>0</v>
      </c>
      <c r="I1094" s="8">
        <v>0</v>
      </c>
      <c r="J1094" s="10">
        <f t="shared" si="138"/>
        <v>0</v>
      </c>
      <c r="K1094" s="8">
        <f t="shared" si="139"/>
        <v>0</v>
      </c>
      <c r="N1094" s="138">
        <f>SUM(N1091:N1093)</f>
        <v>86941487.385884762</v>
      </c>
    </row>
    <row r="1095" spans="1:14" ht="15.6">
      <c r="A1095" s="11"/>
      <c r="B1095" s="12" t="s">
        <v>11</v>
      </c>
      <c r="C1095" s="13"/>
      <c r="D1095" s="14"/>
      <c r="E1095" s="13">
        <v>0</v>
      </c>
      <c r="F1095" s="16"/>
      <c r="G1095" s="16"/>
      <c r="H1095" s="13">
        <v>0</v>
      </c>
      <c r="I1095" s="13">
        <v>0</v>
      </c>
      <c r="J1095" s="15"/>
      <c r="K1095" s="13">
        <f>SUM(E1095+H1095-J1095)</f>
        <v>0</v>
      </c>
    </row>
    <row r="1096" spans="1:14">
      <c r="A1096" s="6">
        <v>5</v>
      </c>
      <c r="B1096" s="7" t="s">
        <v>14</v>
      </c>
      <c r="C1096" s="8">
        <v>0</v>
      </c>
      <c r="D1096" s="8">
        <f>C1096-E1096</f>
        <v>0</v>
      </c>
      <c r="E1096" s="8">
        <v>0</v>
      </c>
      <c r="F1096" s="8">
        <v>0</v>
      </c>
      <c r="G1096" s="8">
        <v>0</v>
      </c>
      <c r="H1096" s="8">
        <v>0</v>
      </c>
      <c r="I1096" s="8">
        <v>0</v>
      </c>
      <c r="J1096" s="10">
        <f t="shared" si="138"/>
        <v>0</v>
      </c>
      <c r="K1096" s="8">
        <f t="shared" si="139"/>
        <v>0</v>
      </c>
    </row>
    <row r="1097" spans="1:14" ht="15.6">
      <c r="A1097" s="6"/>
      <c r="B1097" s="12" t="s">
        <v>11</v>
      </c>
      <c r="C1097" s="8"/>
      <c r="D1097" s="17"/>
      <c r="E1097" s="13">
        <v>0</v>
      </c>
      <c r="F1097" s="8"/>
      <c r="G1097" s="8"/>
      <c r="H1097" s="13"/>
      <c r="I1097" s="8"/>
      <c r="J1097" s="10"/>
      <c r="K1097" s="8"/>
    </row>
    <row r="1098" spans="1:14">
      <c r="A1098" s="6">
        <v>6</v>
      </c>
      <c r="B1098" s="7" t="s">
        <v>15</v>
      </c>
      <c r="C1098" s="8">
        <v>0</v>
      </c>
      <c r="D1098" s="8">
        <f>C1098-E1098</f>
        <v>0</v>
      </c>
      <c r="E1098" s="8">
        <v>0</v>
      </c>
      <c r="F1098" s="9">
        <v>0</v>
      </c>
      <c r="G1098" s="9">
        <v>0</v>
      </c>
      <c r="H1098" s="8">
        <v>0</v>
      </c>
      <c r="I1098" s="8">
        <v>0</v>
      </c>
      <c r="J1098" s="10">
        <f t="shared" si="138"/>
        <v>0</v>
      </c>
      <c r="K1098" s="8">
        <f t="shared" si="139"/>
        <v>0</v>
      </c>
    </row>
    <row r="1099" spans="1:14" ht="15.6">
      <c r="A1099" s="18"/>
      <c r="B1099" s="12"/>
      <c r="C1099" s="8"/>
      <c r="D1099" s="19"/>
      <c r="E1099" s="8"/>
      <c r="F1099" s="8"/>
      <c r="G1099" s="8"/>
      <c r="H1099" s="8"/>
      <c r="I1099" s="8"/>
      <c r="J1099" s="8"/>
      <c r="K1099" s="8"/>
    </row>
    <row r="1100" spans="1:14" ht="15.6">
      <c r="A1100" s="188" t="s">
        <v>4</v>
      </c>
      <c r="B1100" s="188"/>
      <c r="C1100" s="20">
        <f t="shared" ref="C1100:K1100" si="140">+C1089+C1090+C1092+C1094+C1096+C1098</f>
        <v>2699897637</v>
      </c>
      <c r="D1100" s="20">
        <f t="shared" si="140"/>
        <v>19536400</v>
      </c>
      <c r="E1100" s="20">
        <f t="shared" si="140"/>
        <v>2680361237</v>
      </c>
      <c r="F1100" s="20">
        <f t="shared" si="140"/>
        <v>3278000</v>
      </c>
      <c r="G1100" s="20">
        <f t="shared" si="140"/>
        <v>0</v>
      </c>
      <c r="H1100" s="20">
        <f t="shared" si="140"/>
        <v>69201525</v>
      </c>
      <c r="I1100" s="20">
        <f t="shared" si="140"/>
        <v>13000000</v>
      </c>
      <c r="J1100" s="20">
        <f t="shared" si="140"/>
        <v>2759377162</v>
      </c>
      <c r="K1100" s="20">
        <f t="shared" si="140"/>
        <v>2736562762</v>
      </c>
    </row>
    <row r="1101" spans="1:14" ht="15.6">
      <c r="A1101" s="188" t="s">
        <v>5</v>
      </c>
      <c r="B1101" s="188"/>
      <c r="C1101" s="20"/>
      <c r="D1101" s="117"/>
      <c r="E1101" s="20">
        <f>+E1091+E1093+E1095+E1097</f>
        <v>945495683.57142889</v>
      </c>
      <c r="F1101" s="20"/>
      <c r="G1101" s="20"/>
      <c r="H1101" s="20"/>
      <c r="I1101" s="20"/>
      <c r="J1101" s="20"/>
      <c r="K1101" s="20">
        <f>+K1091+K1093+K1095+K1097</f>
        <v>1046981427.9573137</v>
      </c>
    </row>
    <row r="1102" spans="1:14" ht="15.6">
      <c r="A1102" s="188" t="s">
        <v>6</v>
      </c>
      <c r="B1102" s="188"/>
      <c r="C1102" s="21"/>
      <c r="D1102" s="21"/>
      <c r="E1102" s="21">
        <f>+E1100-E1101</f>
        <v>1734865553.4285712</v>
      </c>
      <c r="F1102" s="21"/>
      <c r="G1102" s="21"/>
      <c r="H1102" s="21"/>
      <c r="I1102" s="21"/>
      <c r="J1102" s="21"/>
      <c r="K1102" s="21">
        <f>+K1100-K1101</f>
        <v>1689581334.0426865</v>
      </c>
    </row>
    <row r="1106" spans="1:14" ht="15.6">
      <c r="A1106" s="189" t="s">
        <v>0</v>
      </c>
      <c r="B1106" s="189"/>
      <c r="C1106" s="189"/>
      <c r="D1106" s="189"/>
      <c r="E1106" s="189"/>
      <c r="F1106" s="189"/>
      <c r="G1106" s="189"/>
      <c r="H1106" s="189"/>
      <c r="I1106" s="189"/>
      <c r="J1106" s="189"/>
      <c r="K1106" s="189"/>
    </row>
    <row r="1107" spans="1:14" ht="15.6">
      <c r="A1107" s="189" t="s">
        <v>94</v>
      </c>
      <c r="B1107" s="189"/>
      <c r="C1107" s="189"/>
      <c r="D1107" s="189"/>
      <c r="E1107" s="189"/>
      <c r="F1107" s="189"/>
      <c r="G1107" s="189"/>
      <c r="H1107" s="189"/>
      <c r="I1107" s="189"/>
      <c r="J1107" s="189"/>
      <c r="K1107" s="189"/>
    </row>
    <row r="1108" spans="1:14" ht="15.6">
      <c r="A1108" s="189" t="str">
        <f>'[35]Form Tanah'!$A$3</f>
        <v>PER 31 DESEMBER 2020</v>
      </c>
      <c r="B1108" s="189"/>
      <c r="C1108" s="189"/>
      <c r="D1108" s="189"/>
      <c r="E1108" s="189"/>
      <c r="F1108" s="189"/>
      <c r="G1108" s="189"/>
      <c r="H1108" s="189"/>
      <c r="I1108" s="189"/>
      <c r="J1108" s="189"/>
      <c r="K1108" s="189"/>
    </row>
    <row r="1109" spans="1:14" ht="15.6">
      <c r="A1109" s="30"/>
      <c r="B1109" s="30"/>
      <c r="C1109" s="30"/>
      <c r="D1109" s="30"/>
      <c r="E1109" s="30"/>
      <c r="F1109" s="30"/>
      <c r="G1109" s="30"/>
      <c r="H1109" s="30"/>
      <c r="I1109" s="30"/>
      <c r="J1109" s="30"/>
      <c r="K1109" s="31"/>
    </row>
    <row r="1110" spans="1:14" ht="46.8">
      <c r="A1110" s="186" t="s">
        <v>2</v>
      </c>
      <c r="B1110" s="186" t="s">
        <v>7</v>
      </c>
      <c r="C1110" s="3" t="s">
        <v>16</v>
      </c>
      <c r="D1110" s="3" t="s">
        <v>18</v>
      </c>
      <c r="E1110" s="3" t="s">
        <v>20</v>
      </c>
      <c r="F1110" s="3" t="s">
        <v>22</v>
      </c>
      <c r="G1110" s="3" t="s">
        <v>24</v>
      </c>
      <c r="H1110" s="3" t="s">
        <v>26</v>
      </c>
      <c r="I1110" s="3" t="s">
        <v>28</v>
      </c>
      <c r="J1110" s="3" t="s">
        <v>16</v>
      </c>
      <c r="K1110" s="3" t="s">
        <v>31</v>
      </c>
    </row>
    <row r="1111" spans="1:14" ht="15.6">
      <c r="A1111" s="187"/>
      <c r="B1111" s="187"/>
      <c r="C1111" s="4">
        <v>2019</v>
      </c>
      <c r="D1111" s="4">
        <f>+C1111</f>
        <v>2019</v>
      </c>
      <c r="E1111" s="4">
        <f>+D1111</f>
        <v>2019</v>
      </c>
      <c r="F1111" s="4">
        <v>2020</v>
      </c>
      <c r="G1111" s="4">
        <f>+F1111</f>
        <v>2020</v>
      </c>
      <c r="H1111" s="4">
        <f>+G1111</f>
        <v>2020</v>
      </c>
      <c r="I1111" s="4">
        <f>+H1111</f>
        <v>2020</v>
      </c>
      <c r="J1111" s="4">
        <f>+I1111</f>
        <v>2020</v>
      </c>
      <c r="K1111" s="4">
        <f>+J1111</f>
        <v>2020</v>
      </c>
    </row>
    <row r="1112" spans="1:14">
      <c r="A1112" s="5" t="s">
        <v>3</v>
      </c>
      <c r="B1112" s="5" t="s">
        <v>8</v>
      </c>
      <c r="C1112" s="5" t="s">
        <v>17</v>
      </c>
      <c r="D1112" s="5" t="s">
        <v>19</v>
      </c>
      <c r="E1112" s="5" t="s">
        <v>21</v>
      </c>
      <c r="F1112" s="5" t="s">
        <v>23</v>
      </c>
      <c r="G1112" s="5" t="s">
        <v>25</v>
      </c>
      <c r="H1112" s="5" t="s">
        <v>27</v>
      </c>
      <c r="I1112" s="5" t="s">
        <v>29</v>
      </c>
      <c r="J1112" s="5" t="s">
        <v>30</v>
      </c>
      <c r="K1112" s="5" t="s">
        <v>32</v>
      </c>
    </row>
    <row r="1113" spans="1:14">
      <c r="A1113" s="32">
        <v>1</v>
      </c>
      <c r="B1113" s="33" t="s">
        <v>9</v>
      </c>
      <c r="C1113" s="34">
        <v>47000000</v>
      </c>
      <c r="D1113" s="34">
        <f>C1113-E1113</f>
        <v>0</v>
      </c>
      <c r="E1113" s="34">
        <v>47000000</v>
      </c>
      <c r="F1113" s="35">
        <v>0</v>
      </c>
      <c r="G1113" s="35">
        <v>0</v>
      </c>
      <c r="H1113" s="34">
        <v>0</v>
      </c>
      <c r="I1113" s="34">
        <v>0</v>
      </c>
      <c r="J1113" s="36">
        <f t="shared" ref="J1113:J1122" si="141">C1113+F1113-G1113+H1113-I1113</f>
        <v>47000000</v>
      </c>
      <c r="K1113" s="34">
        <f t="shared" ref="K1113:K1122" si="142">E1113+H1113-I1113</f>
        <v>47000000</v>
      </c>
    </row>
    <row r="1114" spans="1:14">
      <c r="A1114" s="32">
        <v>2</v>
      </c>
      <c r="B1114" s="33" t="s">
        <v>10</v>
      </c>
      <c r="C1114" s="34">
        <v>711167522</v>
      </c>
      <c r="D1114" s="34">
        <f>C1114-E1114</f>
        <v>9100000</v>
      </c>
      <c r="E1114" s="34">
        <v>702067522</v>
      </c>
      <c r="F1114" s="34">
        <v>0</v>
      </c>
      <c r="G1114" s="34">
        <v>0</v>
      </c>
      <c r="H1114" s="34">
        <v>125117225</v>
      </c>
      <c r="I1114" s="34">
        <v>0</v>
      </c>
      <c r="J1114" s="36">
        <f t="shared" si="141"/>
        <v>836284747</v>
      </c>
      <c r="K1114" s="34">
        <f t="shared" si="142"/>
        <v>827184747</v>
      </c>
    </row>
    <row r="1115" spans="1:14" ht="15.6">
      <c r="A1115" s="37"/>
      <c r="B1115" s="38" t="s">
        <v>11</v>
      </c>
      <c r="C1115" s="39"/>
      <c r="D1115" s="40"/>
      <c r="E1115" s="39">
        <v>589692489.91428602</v>
      </c>
      <c r="F1115" s="39"/>
      <c r="G1115" s="39"/>
      <c r="H1115" s="39">
        <v>80288019.342971236</v>
      </c>
      <c r="I1115" s="39">
        <v>0</v>
      </c>
      <c r="J1115" s="41"/>
      <c r="K1115" s="39">
        <f>SUM(E1115+H1115-I1115)</f>
        <v>669980509.25725722</v>
      </c>
      <c r="M1115" s="29" t="s">
        <v>96</v>
      </c>
      <c r="N1115" s="138">
        <v>77333784.342857152</v>
      </c>
    </row>
    <row r="1116" spans="1:14">
      <c r="A1116" s="32">
        <v>3</v>
      </c>
      <c r="B1116" s="33" t="s">
        <v>12</v>
      </c>
      <c r="C1116" s="34">
        <v>1405072500</v>
      </c>
      <c r="D1116" s="34">
        <f>C1116-E1116</f>
        <v>0</v>
      </c>
      <c r="E1116" s="34">
        <v>1405072500</v>
      </c>
      <c r="F1116" s="34">
        <v>0</v>
      </c>
      <c r="G1116" s="34">
        <v>0</v>
      </c>
      <c r="H1116" s="34">
        <v>0</v>
      </c>
      <c r="I1116" s="34">
        <v>0</v>
      </c>
      <c r="J1116" s="36">
        <f t="shared" si="141"/>
        <v>1405072500</v>
      </c>
      <c r="K1116" s="34">
        <f t="shared" si="142"/>
        <v>1405072500</v>
      </c>
      <c r="M1116" s="29" t="s">
        <v>97</v>
      </c>
      <c r="N1116" s="138">
        <v>2954235.00011408</v>
      </c>
    </row>
    <row r="1117" spans="1:14" ht="15.6">
      <c r="A1117" s="37"/>
      <c r="B1117" s="38" t="s">
        <v>11</v>
      </c>
      <c r="C1117" s="39"/>
      <c r="D1117" s="40"/>
      <c r="E1117" s="39">
        <v>198036879.40000001</v>
      </c>
      <c r="F1117" s="39"/>
      <c r="G1117" s="39"/>
      <c r="H1117" s="39">
        <v>28101450</v>
      </c>
      <c r="I1117" s="39">
        <v>0</v>
      </c>
      <c r="J1117" s="41"/>
      <c r="K1117" s="39">
        <f>SUM(E1117+H1117-I1117)</f>
        <v>226138329.40000001</v>
      </c>
      <c r="N1117" s="138"/>
    </row>
    <row r="1118" spans="1:14">
      <c r="A1118" s="32">
        <v>4</v>
      </c>
      <c r="B1118" s="33" t="s">
        <v>13</v>
      </c>
      <c r="C1118" s="34">
        <v>0</v>
      </c>
      <c r="D1118" s="34">
        <f>C1118-E1118</f>
        <v>0</v>
      </c>
      <c r="E1118" s="34">
        <v>0</v>
      </c>
      <c r="F1118" s="35">
        <v>0</v>
      </c>
      <c r="G1118" s="35">
        <v>0</v>
      </c>
      <c r="H1118" s="34">
        <v>0</v>
      </c>
      <c r="I1118" s="34">
        <v>0</v>
      </c>
      <c r="J1118" s="36">
        <f t="shared" si="141"/>
        <v>0</v>
      </c>
      <c r="K1118" s="34">
        <f t="shared" si="142"/>
        <v>0</v>
      </c>
      <c r="N1118" s="138">
        <f>SUM(N1115:N1117)</f>
        <v>80288019.342971236</v>
      </c>
    </row>
    <row r="1119" spans="1:14" ht="15.6">
      <c r="A1119" s="37"/>
      <c r="B1119" s="38" t="s">
        <v>11</v>
      </c>
      <c r="C1119" s="39"/>
      <c r="D1119" s="40"/>
      <c r="E1119" s="39">
        <v>0</v>
      </c>
      <c r="F1119" s="42"/>
      <c r="G1119" s="42"/>
      <c r="H1119" s="39">
        <v>0</v>
      </c>
      <c r="I1119" s="39">
        <v>0</v>
      </c>
      <c r="J1119" s="41"/>
      <c r="K1119" s="39">
        <f>SUM(E1119+H1119-I1119)</f>
        <v>0</v>
      </c>
    </row>
    <row r="1120" spans="1:14">
      <c r="A1120" s="32">
        <v>5</v>
      </c>
      <c r="B1120" s="33" t="s">
        <v>14</v>
      </c>
      <c r="C1120" s="34">
        <v>0</v>
      </c>
      <c r="D1120" s="34">
        <f>C1120-E1120</f>
        <v>0</v>
      </c>
      <c r="E1120" s="34">
        <v>0</v>
      </c>
      <c r="F1120" s="34">
        <v>0</v>
      </c>
      <c r="G1120" s="34">
        <v>0</v>
      </c>
      <c r="H1120" s="34">
        <v>0</v>
      </c>
      <c r="I1120" s="34">
        <v>0</v>
      </c>
      <c r="J1120" s="36">
        <f t="shared" si="141"/>
        <v>0</v>
      </c>
      <c r="K1120" s="34">
        <f t="shared" si="142"/>
        <v>0</v>
      </c>
    </row>
    <row r="1121" spans="1:11" ht="15.6">
      <c r="A1121" s="32"/>
      <c r="B1121" s="38" t="s">
        <v>11</v>
      </c>
      <c r="C1121" s="34"/>
      <c r="D1121" s="43"/>
      <c r="E1121" s="39">
        <v>0</v>
      </c>
      <c r="F1121" s="34"/>
      <c r="G1121" s="34"/>
      <c r="H1121" s="39"/>
      <c r="I1121" s="34"/>
      <c r="J1121" s="36"/>
      <c r="K1121" s="34"/>
    </row>
    <row r="1122" spans="1:11">
      <c r="A1122" s="32">
        <v>6</v>
      </c>
      <c r="B1122" s="33" t="s">
        <v>15</v>
      </c>
      <c r="C1122" s="34">
        <v>0</v>
      </c>
      <c r="D1122" s="34">
        <f>C1122-E1122</f>
        <v>0</v>
      </c>
      <c r="E1122" s="34">
        <v>0</v>
      </c>
      <c r="F1122" s="35">
        <v>0</v>
      </c>
      <c r="G1122" s="35">
        <v>0</v>
      </c>
      <c r="H1122" s="34">
        <v>0</v>
      </c>
      <c r="I1122" s="34">
        <v>0</v>
      </c>
      <c r="J1122" s="36">
        <f t="shared" si="141"/>
        <v>0</v>
      </c>
      <c r="K1122" s="34">
        <f t="shared" si="142"/>
        <v>0</v>
      </c>
    </row>
    <row r="1123" spans="1:11" ht="15.6">
      <c r="A1123" s="44"/>
      <c r="B1123" s="38"/>
      <c r="C1123" s="34"/>
      <c r="D1123" s="45"/>
      <c r="E1123" s="34"/>
      <c r="F1123" s="34"/>
      <c r="G1123" s="34"/>
      <c r="H1123" s="34"/>
      <c r="I1123" s="34"/>
      <c r="J1123" s="34"/>
      <c r="K1123" s="34"/>
    </row>
    <row r="1124" spans="1:11" ht="15.6">
      <c r="A1124" s="188" t="s">
        <v>4</v>
      </c>
      <c r="B1124" s="188"/>
      <c r="C1124" s="20">
        <f t="shared" ref="C1124:K1124" si="143">+C1113+C1114+C1116+C1118+C1120+C1122</f>
        <v>2163240022</v>
      </c>
      <c r="D1124" s="20">
        <f>C1124-E1124</f>
        <v>9100000</v>
      </c>
      <c r="E1124" s="20">
        <f t="shared" si="143"/>
        <v>2154140022</v>
      </c>
      <c r="F1124" s="20">
        <f t="shared" si="143"/>
        <v>0</v>
      </c>
      <c r="G1124" s="20">
        <f t="shared" si="143"/>
        <v>0</v>
      </c>
      <c r="H1124" s="20">
        <f t="shared" si="143"/>
        <v>125117225</v>
      </c>
      <c r="I1124" s="20">
        <f t="shared" si="143"/>
        <v>0</v>
      </c>
      <c r="J1124" s="20">
        <f t="shared" si="143"/>
        <v>2288357247</v>
      </c>
      <c r="K1124" s="20">
        <f t="shared" si="143"/>
        <v>2279257247</v>
      </c>
    </row>
    <row r="1125" spans="1:11" ht="15.6">
      <c r="A1125" s="188" t="s">
        <v>5</v>
      </c>
      <c r="B1125" s="188"/>
      <c r="C1125" s="20"/>
      <c r="D1125" s="20"/>
      <c r="E1125" s="20">
        <f>+E1115+E1117+E1119+E1121</f>
        <v>787729369.31428599</v>
      </c>
      <c r="F1125" s="20"/>
      <c r="G1125" s="20"/>
      <c r="H1125" s="20"/>
      <c r="I1125" s="20"/>
      <c r="J1125" s="20"/>
      <c r="K1125" s="20">
        <f>+K1115+K1117+K1119+K1121</f>
        <v>896118838.6572572</v>
      </c>
    </row>
    <row r="1126" spans="1:11" ht="15.6">
      <c r="A1126" s="188" t="s">
        <v>6</v>
      </c>
      <c r="B1126" s="188"/>
      <c r="C1126" s="21"/>
      <c r="D1126" s="21"/>
      <c r="E1126" s="21">
        <f>+E1124-E1125</f>
        <v>1366410652.685714</v>
      </c>
      <c r="F1126" s="21"/>
      <c r="G1126" s="21"/>
      <c r="H1126" s="21"/>
      <c r="I1126" s="21"/>
      <c r="J1126" s="21"/>
      <c r="K1126" s="21">
        <f>+K1124-K1125</f>
        <v>1383138408.3427429</v>
      </c>
    </row>
    <row r="1134" spans="1:11" ht="15.6">
      <c r="A1134" s="183" t="s">
        <v>0</v>
      </c>
      <c r="B1134" s="183"/>
      <c r="C1134" s="183"/>
      <c r="D1134" s="183"/>
      <c r="E1134" s="183"/>
      <c r="F1134" s="183"/>
      <c r="G1134" s="183"/>
      <c r="H1134" s="183"/>
      <c r="I1134" s="183"/>
      <c r="J1134" s="183"/>
      <c r="K1134" s="183"/>
    </row>
    <row r="1135" spans="1:11" ht="15.6">
      <c r="A1135" s="183" t="s">
        <v>95</v>
      </c>
      <c r="B1135" s="183"/>
      <c r="C1135" s="183"/>
      <c r="D1135" s="183"/>
      <c r="E1135" s="183"/>
      <c r="F1135" s="183"/>
      <c r="G1135" s="183"/>
      <c r="H1135" s="183"/>
      <c r="I1135" s="183"/>
      <c r="J1135" s="183"/>
      <c r="K1135" s="183"/>
    </row>
    <row r="1136" spans="1:11" ht="15.6">
      <c r="A1136" s="183" t="str">
        <f>'[35]Form Tanah'!$A$3</f>
        <v>PER 31 DESEMBER 2020</v>
      </c>
      <c r="B1136" s="183"/>
      <c r="C1136" s="183"/>
      <c r="D1136" s="183"/>
      <c r="E1136" s="183"/>
      <c r="F1136" s="183"/>
      <c r="G1136" s="183"/>
      <c r="H1136" s="183"/>
      <c r="I1136" s="183"/>
      <c r="J1136" s="183"/>
      <c r="K1136" s="183"/>
    </row>
    <row r="1137" spans="1:20" ht="15.6">
      <c r="A1137" s="118"/>
      <c r="B1137" s="118"/>
      <c r="C1137" s="118"/>
      <c r="D1137" s="118"/>
      <c r="E1137" s="118"/>
      <c r="F1137" s="118"/>
      <c r="G1137" s="118"/>
      <c r="H1137" s="118"/>
      <c r="I1137" s="118"/>
      <c r="J1137" s="118"/>
      <c r="K1137" s="119"/>
    </row>
    <row r="1138" spans="1:20" ht="46.8">
      <c r="A1138" s="184" t="s">
        <v>2</v>
      </c>
      <c r="B1138" s="184" t="s">
        <v>7</v>
      </c>
      <c r="C1138" s="120" t="s">
        <v>16</v>
      </c>
      <c r="D1138" s="120" t="s">
        <v>18</v>
      </c>
      <c r="E1138" s="120" t="s">
        <v>20</v>
      </c>
      <c r="F1138" s="120" t="s">
        <v>22</v>
      </c>
      <c r="G1138" s="120" t="s">
        <v>24</v>
      </c>
      <c r="H1138" s="120" t="s">
        <v>26</v>
      </c>
      <c r="I1138" s="120" t="s">
        <v>28</v>
      </c>
      <c r="J1138" s="120" t="s">
        <v>16</v>
      </c>
      <c r="K1138" s="120" t="s">
        <v>31</v>
      </c>
    </row>
    <row r="1139" spans="1:20" ht="15.6">
      <c r="A1139" s="185"/>
      <c r="B1139" s="185"/>
      <c r="C1139" s="121">
        <v>2019</v>
      </c>
      <c r="D1139" s="121">
        <f>+C1139</f>
        <v>2019</v>
      </c>
      <c r="E1139" s="121">
        <f>+D1139</f>
        <v>2019</v>
      </c>
      <c r="F1139" s="121">
        <v>2020</v>
      </c>
      <c r="G1139" s="121">
        <f>+F1139</f>
        <v>2020</v>
      </c>
      <c r="H1139" s="121">
        <f>+G1139</f>
        <v>2020</v>
      </c>
      <c r="I1139" s="121">
        <f>+H1139</f>
        <v>2020</v>
      </c>
      <c r="J1139" s="121">
        <f>+I1139</f>
        <v>2020</v>
      </c>
      <c r="K1139" s="121">
        <f>+J1139</f>
        <v>2020</v>
      </c>
    </row>
    <row r="1140" spans="1:20">
      <c r="A1140" s="122" t="s">
        <v>3</v>
      </c>
      <c r="B1140" s="122" t="s">
        <v>8</v>
      </c>
      <c r="C1140" s="122" t="s">
        <v>17</v>
      </c>
      <c r="D1140" s="122" t="s">
        <v>19</v>
      </c>
      <c r="E1140" s="122" t="s">
        <v>21</v>
      </c>
      <c r="F1140" s="122" t="s">
        <v>23</v>
      </c>
      <c r="G1140" s="122" t="s">
        <v>25</v>
      </c>
      <c r="H1140" s="122" t="s">
        <v>27</v>
      </c>
      <c r="I1140" s="122" t="s">
        <v>29</v>
      </c>
      <c r="J1140" s="122" t="s">
        <v>30</v>
      </c>
      <c r="K1140" s="122" t="s">
        <v>32</v>
      </c>
      <c r="L1140" s="175"/>
    </row>
    <row r="1141" spans="1:20">
      <c r="A1141" s="123">
        <v>1</v>
      </c>
      <c r="B1141" s="124" t="s">
        <v>9</v>
      </c>
      <c r="C1141" s="125">
        <f>+C8+C32+C56+C80+C104+C128+C152+C176+C201+C226+C250+C274+C323+C347+C371+C395+C419+C443+C467+C491+C515+C538+C562+C586+C611+C635+C659+C683+C707+C731+C755+C779+C803+C827+C851+C875+C899+C922+C945+C969+C993+C1017+C1041+C1065+C1089+C1113+C298</f>
        <v>1340614726099.9102</v>
      </c>
      <c r="D1141" s="125">
        <f t="shared" ref="D1141:K1141" si="144">+D8+D32+D56+D80+D104+D128+D152+D176+D201+D226+D250+D274+D323+D347+D371+D395+D419+D443+D467+D491+D515+D538+D562+D586+D611+D635+D659+D683+D707+D731+D755+D779+D803+D827+D851+D875+D899+D922+D945+D969+D993+D1017+D1041+D1065+D1089+D1113+D298</f>
        <v>0</v>
      </c>
      <c r="E1141" s="125">
        <f t="shared" si="144"/>
        <v>1340614726099.9102</v>
      </c>
      <c r="F1141" s="125">
        <f t="shared" si="144"/>
        <v>0</v>
      </c>
      <c r="G1141" s="125">
        <f t="shared" si="144"/>
        <v>0</v>
      </c>
      <c r="H1141" s="125">
        <f t="shared" si="144"/>
        <v>16168395200</v>
      </c>
      <c r="I1141" s="125">
        <f t="shared" si="144"/>
        <v>4035949500</v>
      </c>
      <c r="J1141" s="125">
        <f t="shared" si="144"/>
        <v>1352747171799.9102</v>
      </c>
      <c r="K1141" s="125">
        <f t="shared" si="144"/>
        <v>1352747171799.9102</v>
      </c>
      <c r="L1141" s="176"/>
      <c r="M1141" s="153"/>
      <c r="N1141" s="155"/>
      <c r="O1141" s="154"/>
      <c r="P1141" s="155"/>
    </row>
    <row r="1142" spans="1:20">
      <c r="A1142" s="123">
        <v>2</v>
      </c>
      <c r="B1142" s="124" t="s">
        <v>10</v>
      </c>
      <c r="C1142" s="125">
        <f t="shared" ref="C1142:K1150" si="145">+C9+C33+C57+C81+C105+C129+C153+C177+C202+C227+C251+C275+C324+C348+C372+C396+C420+C444+C468+C492+C516+C539+C563+C587+C612+C636+C660+C684+C708+C732+C756+C780+C804+C828+C852+C876+C900+C923+C946+C970+C994+C1018+C1042+C1066+C1090+C1114+C299</f>
        <v>531298365117.76007</v>
      </c>
      <c r="D1142" s="125">
        <f t="shared" si="145"/>
        <v>17478578872.119976</v>
      </c>
      <c r="E1142" s="125">
        <f t="shared" si="145"/>
        <v>513819786245.64008</v>
      </c>
      <c r="F1142" s="125">
        <f t="shared" si="145"/>
        <v>675195426</v>
      </c>
      <c r="G1142" s="125">
        <f t="shared" si="145"/>
        <v>145001215</v>
      </c>
      <c r="H1142" s="125">
        <f t="shared" si="145"/>
        <v>95482060524.547913</v>
      </c>
      <c r="I1142" s="125">
        <f t="shared" si="145"/>
        <v>10161784206</v>
      </c>
      <c r="J1142" s="125">
        <f t="shared" si="145"/>
        <v>617148835647.30798</v>
      </c>
      <c r="K1142" s="125">
        <f t="shared" si="145"/>
        <v>599140062564.18811</v>
      </c>
      <c r="L1142" s="181"/>
      <c r="M1142" s="153"/>
      <c r="N1142" s="170"/>
      <c r="O1142" s="155"/>
      <c r="P1142" s="155"/>
    </row>
    <row r="1143" spans="1:20" s="132" customFormat="1" ht="15.6">
      <c r="A1143" s="126"/>
      <c r="B1143" s="127" t="s">
        <v>11</v>
      </c>
      <c r="C1143" s="128">
        <f t="shared" si="145"/>
        <v>0</v>
      </c>
      <c r="D1143" s="128">
        <f t="shared" si="145"/>
        <v>0</v>
      </c>
      <c r="E1143" s="128">
        <f t="shared" si="145"/>
        <v>377267701148.40656</v>
      </c>
      <c r="F1143" s="128"/>
      <c r="G1143" s="128"/>
      <c r="H1143" s="180">
        <f t="shared" si="145"/>
        <v>69060450670.466217</v>
      </c>
      <c r="I1143" s="128">
        <f t="shared" si="145"/>
        <v>5506463180.2640467</v>
      </c>
      <c r="J1143" s="128">
        <f t="shared" si="145"/>
        <v>0</v>
      </c>
      <c r="K1143" s="128">
        <f t="shared" si="145"/>
        <v>440821688638.60876</v>
      </c>
      <c r="L1143" s="177"/>
      <c r="M1143" s="156"/>
      <c r="N1143" s="172"/>
      <c r="O1143" s="157"/>
      <c r="P1143" s="165"/>
      <c r="Q1143" s="134"/>
      <c r="R1143" s="164"/>
      <c r="S1143" s="152"/>
      <c r="T1143" s="166">
        <f>SUM(R1143:S1143)</f>
        <v>0</v>
      </c>
    </row>
    <row r="1144" spans="1:20">
      <c r="A1144" s="123">
        <v>3</v>
      </c>
      <c r="B1144" s="124" t="s">
        <v>12</v>
      </c>
      <c r="C1144" s="125">
        <f t="shared" si="145"/>
        <v>1084565633787.0973</v>
      </c>
      <c r="D1144" s="125">
        <f t="shared" si="145"/>
        <v>1185039469</v>
      </c>
      <c r="E1144" s="125">
        <f t="shared" si="145"/>
        <v>1083380594318.0973</v>
      </c>
      <c r="F1144" s="125">
        <f t="shared" si="145"/>
        <v>35407640</v>
      </c>
      <c r="G1144" s="125">
        <f t="shared" si="145"/>
        <v>0</v>
      </c>
      <c r="H1144" s="125">
        <f t="shared" si="145"/>
        <v>91715460838.059082</v>
      </c>
      <c r="I1144" s="125">
        <f t="shared" si="145"/>
        <v>2397510499.6799998</v>
      </c>
      <c r="J1144" s="125">
        <f t="shared" si="145"/>
        <v>1173918991765.4763</v>
      </c>
      <c r="K1144" s="125">
        <f t="shared" si="145"/>
        <v>1172698544656.4763</v>
      </c>
      <c r="L1144" s="175"/>
      <c r="M1144" s="153"/>
      <c r="N1144" s="170"/>
      <c r="O1144" s="158"/>
      <c r="P1144" s="155"/>
    </row>
    <row r="1145" spans="1:20" s="132" customFormat="1" ht="15.6">
      <c r="A1145" s="126"/>
      <c r="B1145" s="127" t="s">
        <v>11</v>
      </c>
      <c r="C1145" s="128">
        <f t="shared" si="145"/>
        <v>0</v>
      </c>
      <c r="D1145" s="128">
        <f t="shared" si="145"/>
        <v>0</v>
      </c>
      <c r="E1145" s="128">
        <f t="shared" si="145"/>
        <v>180516640359.98828</v>
      </c>
      <c r="F1145" s="128"/>
      <c r="G1145" s="128"/>
      <c r="H1145" s="128">
        <f t="shared" si="145"/>
        <v>22334781867.311199</v>
      </c>
      <c r="I1145" s="128">
        <f t="shared" si="145"/>
        <v>473857645.28612477</v>
      </c>
      <c r="J1145" s="128">
        <f t="shared" si="145"/>
        <v>0</v>
      </c>
      <c r="K1145" s="128">
        <f t="shared" si="145"/>
        <v>202377564582.01334</v>
      </c>
      <c r="L1145" s="177"/>
      <c r="M1145" s="156"/>
      <c r="N1145" s="159"/>
      <c r="O1145" s="157"/>
      <c r="P1145" s="165"/>
      <c r="Q1145" s="134"/>
      <c r="R1145" s="164"/>
    </row>
    <row r="1146" spans="1:20">
      <c r="A1146" s="123">
        <v>4</v>
      </c>
      <c r="B1146" s="124" t="s">
        <v>13</v>
      </c>
      <c r="C1146" s="125">
        <f t="shared" si="145"/>
        <v>2018385760329.2031</v>
      </c>
      <c r="D1146" s="125">
        <f t="shared" si="145"/>
        <v>0</v>
      </c>
      <c r="E1146" s="125">
        <f t="shared" si="145"/>
        <v>2018385760329.2031</v>
      </c>
      <c r="F1146" s="125">
        <f t="shared" si="145"/>
        <v>0</v>
      </c>
      <c r="G1146" s="125">
        <f t="shared" si="145"/>
        <v>0</v>
      </c>
      <c r="H1146" s="125">
        <f t="shared" si="145"/>
        <v>101605775880.47</v>
      </c>
      <c r="I1146" s="125">
        <f t="shared" si="145"/>
        <v>0</v>
      </c>
      <c r="J1146" s="125">
        <f t="shared" si="145"/>
        <v>2119991536209.6731</v>
      </c>
      <c r="K1146" s="125">
        <f t="shared" si="145"/>
        <v>2119991536209.6731</v>
      </c>
      <c r="L1146" s="175"/>
      <c r="M1146" s="153"/>
      <c r="N1146" s="154"/>
      <c r="O1146" s="158"/>
      <c r="P1146" s="155"/>
    </row>
    <row r="1147" spans="1:20" s="132" customFormat="1" ht="15.6">
      <c r="A1147" s="126"/>
      <c r="B1147" s="127" t="s">
        <v>11</v>
      </c>
      <c r="C1147" s="128">
        <f t="shared" si="145"/>
        <v>0</v>
      </c>
      <c r="D1147" s="128">
        <f t="shared" si="145"/>
        <v>0</v>
      </c>
      <c r="E1147" s="128">
        <f t="shared" si="145"/>
        <v>840698930942.51697</v>
      </c>
      <c r="F1147" s="128"/>
      <c r="G1147" s="128"/>
      <c r="H1147" s="128">
        <f t="shared" si="145"/>
        <v>120454205004.11061</v>
      </c>
      <c r="I1147" s="128">
        <f t="shared" si="145"/>
        <v>0</v>
      </c>
      <c r="J1147" s="128">
        <f>+J14+J38+J62+J86+J110+J134+J158+J182+J207+J232+J256+J280+J329+J353+J377+J401+J425+J449+J473+J497+J521+J544+J568+J592+J617+J641+J665+J689+J713+J737+J761+J785+J809+J833+J857+J881+J905+J928+J951+J975+J999+J1023+J1047+J1071+J1095+J1119+J304</f>
        <v>0</v>
      </c>
      <c r="K1147" s="128">
        <f>+K14+K38+K62+K86+K110+K134+K158+K182+K207+K232+K256+K280+K329+K353+K377+K401+K425+K449+K473+K497+K521+K544+K568+K592+K617+K641+K665+K689+K713+K737+K761+K785+K809+K833+K857+K881+K905+K928+K951+K975+K999+K1023+K1047+K1071+K1095+K1119+K304</f>
        <v>961153135946.62781</v>
      </c>
      <c r="L1147" s="178"/>
      <c r="M1147" s="156"/>
      <c r="N1147" s="159"/>
      <c r="O1147" s="157"/>
      <c r="P1147" s="165"/>
      <c r="Q1147" s="134"/>
      <c r="R1147" s="164"/>
    </row>
    <row r="1148" spans="1:20">
      <c r="A1148" s="123">
        <v>5</v>
      </c>
      <c r="B1148" s="124" t="s">
        <v>14</v>
      </c>
      <c r="C1148" s="125">
        <f t="shared" si="145"/>
        <v>93857452437.169922</v>
      </c>
      <c r="D1148" s="125">
        <f t="shared" si="145"/>
        <v>639430128.57142639</v>
      </c>
      <c r="E1148" s="125">
        <f t="shared" si="145"/>
        <v>93218022308.598495</v>
      </c>
      <c r="F1148" s="125">
        <f t="shared" si="145"/>
        <v>17912400</v>
      </c>
      <c r="G1148" s="125">
        <f t="shared" si="145"/>
        <v>0</v>
      </c>
      <c r="H1148" s="125">
        <f t="shared" si="145"/>
        <v>7630317035</v>
      </c>
      <c r="I1148" s="125">
        <f t="shared" si="145"/>
        <v>711000</v>
      </c>
      <c r="J1148" s="125">
        <f t="shared" si="145"/>
        <v>101504970872.16992</v>
      </c>
      <c r="K1148" s="125">
        <f t="shared" si="145"/>
        <v>100847628343.5985</v>
      </c>
      <c r="L1148" s="175"/>
      <c r="M1148" s="153"/>
      <c r="N1148" s="160"/>
      <c r="O1148" s="158"/>
      <c r="P1148" s="155"/>
    </row>
    <row r="1149" spans="1:20" s="132" customFormat="1" ht="15.6">
      <c r="A1149" s="126"/>
      <c r="B1149" s="127" t="s">
        <v>11</v>
      </c>
      <c r="C1149" s="128">
        <f t="shared" si="145"/>
        <v>0</v>
      </c>
      <c r="D1149" s="128">
        <f t="shared" si="145"/>
        <v>0</v>
      </c>
      <c r="E1149" s="128">
        <f t="shared" si="145"/>
        <v>18427647274.747086</v>
      </c>
      <c r="F1149" s="128"/>
      <c r="G1149" s="128"/>
      <c r="H1149" s="128">
        <f t="shared" si="145"/>
        <v>1116675654.1133487</v>
      </c>
      <c r="I1149" s="128">
        <f t="shared" si="145"/>
        <v>0</v>
      </c>
      <c r="J1149" s="128">
        <f t="shared" si="145"/>
        <v>0</v>
      </c>
      <c r="K1149" s="128">
        <f t="shared" si="145"/>
        <v>19544322928.860435</v>
      </c>
      <c r="L1149" s="179"/>
      <c r="M1149" s="156"/>
      <c r="N1149" s="159"/>
      <c r="O1149" s="157"/>
      <c r="P1149" s="165"/>
      <c r="Q1149" s="134"/>
      <c r="R1149" s="164"/>
    </row>
    <row r="1150" spans="1:20">
      <c r="A1150" s="123">
        <v>6</v>
      </c>
      <c r="B1150" s="124" t="s">
        <v>15</v>
      </c>
      <c r="C1150" s="125">
        <f t="shared" si="145"/>
        <v>2766363937.8100004</v>
      </c>
      <c r="D1150" s="125">
        <f t="shared" si="145"/>
        <v>0</v>
      </c>
      <c r="E1150" s="125">
        <f t="shared" si="145"/>
        <v>2766363937.8100004</v>
      </c>
      <c r="F1150" s="125">
        <f t="shared" si="145"/>
        <v>0</v>
      </c>
      <c r="G1150" s="125">
        <f t="shared" si="145"/>
        <v>0</v>
      </c>
      <c r="H1150" s="125">
        <f t="shared" si="145"/>
        <v>1377850816.6700001</v>
      </c>
      <c r="I1150" s="125">
        <f t="shared" si="145"/>
        <v>1481922411.55</v>
      </c>
      <c r="J1150" s="125">
        <f t="shared" si="145"/>
        <v>2662292342.9300003</v>
      </c>
      <c r="K1150" s="125">
        <f t="shared" si="145"/>
        <v>2662292342.9300003</v>
      </c>
      <c r="L1150" s="175"/>
      <c r="M1150" s="153"/>
      <c r="N1150" s="154"/>
      <c r="O1150" s="154"/>
      <c r="P1150" s="155"/>
    </row>
    <row r="1151" spans="1:20" ht="15.6">
      <c r="A1151" s="129"/>
      <c r="B1151" s="127"/>
      <c r="C1151" s="125"/>
      <c r="D1151" s="130"/>
      <c r="E1151" s="125"/>
      <c r="F1151" s="125"/>
      <c r="G1151" s="125"/>
      <c r="H1151" s="125"/>
      <c r="I1151" s="125"/>
      <c r="J1151" s="125"/>
      <c r="K1151" s="125"/>
      <c r="M1151" s="153"/>
      <c r="N1151" s="154"/>
      <c r="O1151" s="154"/>
      <c r="P1151" s="155"/>
    </row>
    <row r="1152" spans="1:20" ht="15.6">
      <c r="A1152" s="182" t="s">
        <v>4</v>
      </c>
      <c r="B1152" s="182"/>
      <c r="C1152" s="131">
        <f t="shared" ref="C1152" si="146">+C1141+C1142+C1144+C1146+C1148+C1150</f>
        <v>5071488301708.9502</v>
      </c>
      <c r="D1152" s="131">
        <f>C1152-E1152</f>
        <v>19303048469.691406</v>
      </c>
      <c r="E1152" s="131">
        <f t="shared" ref="E1152:K1152" si="147">+E1141+E1142+E1144+E1146+E1148+E1150</f>
        <v>5052185253239.2588</v>
      </c>
      <c r="F1152" s="131">
        <f t="shared" si="147"/>
        <v>728515466</v>
      </c>
      <c r="G1152" s="131">
        <f t="shared" si="147"/>
        <v>145001215</v>
      </c>
      <c r="H1152" s="131">
        <f t="shared" si="147"/>
        <v>313979860294.74701</v>
      </c>
      <c r="I1152" s="131">
        <f t="shared" si="147"/>
        <v>18077877617.23</v>
      </c>
      <c r="J1152" s="131">
        <f t="shared" si="147"/>
        <v>5367973798637.4668</v>
      </c>
      <c r="K1152" s="131">
        <f t="shared" si="147"/>
        <v>5348087235916.7754</v>
      </c>
      <c r="M1152" s="153"/>
      <c r="N1152" s="154"/>
      <c r="O1152" s="161"/>
      <c r="P1152" s="155"/>
    </row>
    <row r="1153" spans="1:18" ht="15.6">
      <c r="A1153" s="182" t="s">
        <v>5</v>
      </c>
      <c r="B1153" s="182"/>
      <c r="C1153" s="131"/>
      <c r="D1153" s="131"/>
      <c r="E1153" s="131">
        <f>+E1143+E1145+E1147+E1149</f>
        <v>1416910919725.6587</v>
      </c>
      <c r="F1153" s="131"/>
      <c r="G1153" s="131"/>
      <c r="H1153" s="131"/>
      <c r="I1153" s="131"/>
      <c r="J1153" s="131"/>
      <c r="K1153" s="131">
        <f>+K1143+K1145+K1147+K1149</f>
        <v>1623896712096.1104</v>
      </c>
      <c r="M1153" s="153"/>
      <c r="N1153" s="154"/>
      <c r="O1153" s="161"/>
      <c r="P1153" s="155"/>
      <c r="R1153" s="139"/>
    </row>
    <row r="1154" spans="1:18" ht="15.6">
      <c r="A1154" s="182" t="s">
        <v>6</v>
      </c>
      <c r="B1154" s="182"/>
      <c r="C1154" s="131"/>
      <c r="D1154" s="131"/>
      <c r="E1154" s="131">
        <f>+E1152-E1153</f>
        <v>3635274333513.6001</v>
      </c>
      <c r="F1154" s="131"/>
      <c r="G1154" s="131"/>
      <c r="H1154" s="131"/>
      <c r="I1154" s="131"/>
      <c r="J1154" s="131"/>
      <c r="K1154" s="131">
        <f>+K1152-K1153</f>
        <v>3724190523820.665</v>
      </c>
      <c r="M1154" s="109"/>
      <c r="P1154" s="138"/>
    </row>
    <row r="1156" spans="1:18">
      <c r="E1156" s="138"/>
      <c r="F1156" s="138"/>
      <c r="H1156" s="163"/>
      <c r="I1156" s="163"/>
      <c r="J1156" s="138"/>
      <c r="K1156" s="168"/>
      <c r="L1156" s="173"/>
    </row>
    <row r="1157" spans="1:18">
      <c r="F1157" s="139"/>
      <c r="H1157" s="133"/>
      <c r="I1157" s="163"/>
      <c r="J1157" s="138"/>
      <c r="K1157" s="138"/>
    </row>
    <row r="1158" spans="1:18">
      <c r="H1158" s="133"/>
      <c r="I1158" s="138"/>
      <c r="J1158" s="139"/>
      <c r="L1158" s="174"/>
    </row>
    <row r="1159" spans="1:18">
      <c r="D1159" s="138"/>
      <c r="E1159" s="163"/>
      <c r="I1159" s="138"/>
      <c r="J1159" s="138"/>
      <c r="K1159" s="138"/>
    </row>
    <row r="1160" spans="1:18">
      <c r="D1160" s="138"/>
      <c r="E1160" s="163"/>
      <c r="I1160" s="138"/>
      <c r="J1160" s="138"/>
    </row>
    <row r="1161" spans="1:18">
      <c r="D1161" s="138"/>
      <c r="E1161" s="163"/>
      <c r="J1161" s="139"/>
    </row>
    <row r="1162" spans="1:18">
      <c r="I1162" s="139"/>
    </row>
    <row r="1163" spans="1:18">
      <c r="C1163" s="167"/>
      <c r="D1163" s="167"/>
      <c r="E1163" s="167"/>
      <c r="F1163" s="167"/>
    </row>
    <row r="1164" spans="1:18">
      <c r="C1164" s="138"/>
      <c r="D1164" s="138"/>
      <c r="E1164" s="138"/>
      <c r="F1164" s="138"/>
      <c r="I1164" s="139"/>
    </row>
    <row r="1165" spans="1:18">
      <c r="C1165" s="138"/>
      <c r="D1165" s="138"/>
      <c r="E1165" s="138"/>
      <c r="F1165" s="138"/>
      <c r="G1165" s="138"/>
      <c r="H1165" s="138"/>
      <c r="I1165" s="138"/>
      <c r="J1165" s="138"/>
      <c r="K1165" s="138"/>
    </row>
    <row r="1166" spans="1:18">
      <c r="C1166" s="138"/>
      <c r="D1166" s="138"/>
      <c r="E1166" s="138"/>
      <c r="F1166" s="138"/>
      <c r="G1166" s="138"/>
      <c r="H1166" s="138"/>
      <c r="I1166" s="138"/>
      <c r="J1166" s="138"/>
      <c r="K1166" s="138"/>
    </row>
    <row r="1167" spans="1:18">
      <c r="C1167" s="138"/>
      <c r="D1167" s="138"/>
      <c r="E1167" s="138"/>
      <c r="F1167" s="138"/>
      <c r="G1167" s="138"/>
      <c r="H1167" s="138"/>
      <c r="I1167" s="138"/>
      <c r="J1167" s="138"/>
      <c r="K1167" s="138"/>
    </row>
    <row r="1168" spans="1:18">
      <c r="C1168" s="138"/>
      <c r="D1168" s="138"/>
      <c r="E1168" s="138"/>
      <c r="F1168" s="138"/>
      <c r="G1168" s="138"/>
      <c r="H1168" s="138"/>
      <c r="I1168" s="138"/>
      <c r="J1168" s="138"/>
      <c r="K1168" s="138"/>
    </row>
    <row r="1169" spans="3:11">
      <c r="C1169" s="138"/>
      <c r="D1169" s="138"/>
      <c r="E1169" s="138"/>
      <c r="F1169" s="138"/>
      <c r="G1169" s="138"/>
      <c r="H1169" s="138"/>
      <c r="I1169" s="138"/>
      <c r="J1169" s="138"/>
      <c r="K1169" s="138"/>
    </row>
    <row r="1170" spans="3:11">
      <c r="C1170" s="138"/>
      <c r="D1170" s="138"/>
      <c r="E1170" s="138"/>
      <c r="F1170" s="138"/>
      <c r="G1170" s="138"/>
      <c r="H1170" s="138"/>
      <c r="I1170" s="138"/>
      <c r="J1170" s="138"/>
      <c r="K1170" s="138"/>
    </row>
    <row r="1171" spans="3:11">
      <c r="C1171" s="138"/>
      <c r="D1171" s="138"/>
      <c r="E1171" s="138"/>
      <c r="F1171" s="138"/>
      <c r="G1171" s="138"/>
      <c r="H1171" s="138"/>
      <c r="I1171" s="138"/>
      <c r="J1171" s="138"/>
      <c r="K1171" s="138"/>
    </row>
    <row r="1172" spans="3:11">
      <c r="C1172" s="138"/>
      <c r="D1172" s="138"/>
      <c r="E1172" s="138"/>
      <c r="F1172" s="138"/>
      <c r="G1172" s="138"/>
      <c r="H1172" s="138"/>
      <c r="I1172" s="138"/>
      <c r="J1172" s="138"/>
      <c r="K1172" s="138"/>
    </row>
    <row r="1173" spans="3:11">
      <c r="C1173" s="138"/>
      <c r="D1173" s="138"/>
      <c r="E1173" s="138"/>
      <c r="F1173" s="138"/>
      <c r="G1173" s="138"/>
      <c r="H1173" s="138"/>
      <c r="I1173" s="138"/>
      <c r="J1173" s="138"/>
      <c r="K1173" s="138"/>
    </row>
    <row r="1174" spans="3:11">
      <c r="C1174" s="138"/>
      <c r="D1174" s="138"/>
      <c r="E1174" s="138"/>
      <c r="F1174" s="138"/>
      <c r="G1174" s="138"/>
      <c r="H1174" s="138"/>
      <c r="I1174" s="138"/>
      <c r="J1174" s="138"/>
      <c r="K1174" s="138"/>
    </row>
    <row r="1175" spans="3:11">
      <c r="C1175" s="138"/>
      <c r="D1175" s="138"/>
      <c r="E1175" s="138"/>
      <c r="F1175" s="138"/>
      <c r="G1175" s="138"/>
      <c r="H1175" s="138"/>
      <c r="I1175" s="138"/>
      <c r="J1175" s="138"/>
      <c r="K1175" s="138"/>
    </row>
    <row r="1176" spans="3:11">
      <c r="C1176" s="138"/>
      <c r="D1176" s="138"/>
      <c r="E1176" s="138"/>
      <c r="F1176" s="138"/>
      <c r="G1176" s="138"/>
      <c r="H1176" s="138"/>
      <c r="I1176" s="138"/>
      <c r="J1176" s="138"/>
      <c r="K1176" s="138"/>
    </row>
    <row r="1177" spans="3:11">
      <c r="C1177" s="138"/>
      <c r="D1177" s="138"/>
      <c r="E1177" s="138"/>
      <c r="F1177" s="138"/>
      <c r="G1177" s="138"/>
      <c r="H1177" s="138"/>
      <c r="I1177" s="138"/>
      <c r="J1177" s="138"/>
      <c r="K1177" s="138"/>
    </row>
    <row r="1178" spans="3:11">
      <c r="C1178" s="138"/>
      <c r="D1178" s="138"/>
      <c r="E1178" s="138"/>
      <c r="F1178" s="138"/>
      <c r="G1178" s="138"/>
      <c r="H1178" s="138"/>
      <c r="I1178" s="138"/>
      <c r="J1178" s="138"/>
      <c r="K1178" s="138"/>
    </row>
    <row r="1180" spans="3:11">
      <c r="K1180" s="139"/>
    </row>
  </sheetData>
  <mergeCells count="376">
    <mergeCell ref="A1:K1"/>
    <mergeCell ref="A2:K2"/>
    <mergeCell ref="A3:K3"/>
    <mergeCell ref="A5:A6"/>
    <mergeCell ref="B5:B6"/>
    <mergeCell ref="A19:B19"/>
    <mergeCell ref="A27:K27"/>
    <mergeCell ref="A29:A30"/>
    <mergeCell ref="B29:B30"/>
    <mergeCell ref="A43:B43"/>
    <mergeCell ref="A44:B44"/>
    <mergeCell ref="A45:B45"/>
    <mergeCell ref="A25:K25"/>
    <mergeCell ref="A26:K26"/>
    <mergeCell ref="A20:B20"/>
    <mergeCell ref="A21:B21"/>
    <mergeCell ref="A68:B68"/>
    <mergeCell ref="A69:B69"/>
    <mergeCell ref="A73:K73"/>
    <mergeCell ref="A74:K74"/>
    <mergeCell ref="A75:K75"/>
    <mergeCell ref="A77:A78"/>
    <mergeCell ref="B77:B78"/>
    <mergeCell ref="A49:K49"/>
    <mergeCell ref="A50:K50"/>
    <mergeCell ref="A51:K51"/>
    <mergeCell ref="A53:A54"/>
    <mergeCell ref="B53:B54"/>
    <mergeCell ref="A67:B67"/>
    <mergeCell ref="A101:A102"/>
    <mergeCell ref="B101:B102"/>
    <mergeCell ref="A115:B115"/>
    <mergeCell ref="A116:B116"/>
    <mergeCell ref="A117:B117"/>
    <mergeCell ref="A121:K121"/>
    <mergeCell ref="A91:B91"/>
    <mergeCell ref="A92:B92"/>
    <mergeCell ref="A93:B93"/>
    <mergeCell ref="A97:K97"/>
    <mergeCell ref="A98:K98"/>
    <mergeCell ref="A99:K99"/>
    <mergeCell ref="A140:B140"/>
    <mergeCell ref="A141:B141"/>
    <mergeCell ref="A145:K145"/>
    <mergeCell ref="A146:K146"/>
    <mergeCell ref="A147:K147"/>
    <mergeCell ref="A149:A150"/>
    <mergeCell ref="B149:B150"/>
    <mergeCell ref="A122:K122"/>
    <mergeCell ref="A123:K123"/>
    <mergeCell ref="A125:A126"/>
    <mergeCell ref="B125:B126"/>
    <mergeCell ref="A139:B139"/>
    <mergeCell ref="A173:A174"/>
    <mergeCell ref="B173:B174"/>
    <mergeCell ref="A187:B187"/>
    <mergeCell ref="A188:B188"/>
    <mergeCell ref="A189:B189"/>
    <mergeCell ref="A193:K193"/>
    <mergeCell ref="A163:B163"/>
    <mergeCell ref="A164:B164"/>
    <mergeCell ref="A165:B165"/>
    <mergeCell ref="A169:K169"/>
    <mergeCell ref="A170:K170"/>
    <mergeCell ref="A171:K171"/>
    <mergeCell ref="A214:B214"/>
    <mergeCell ref="A218:K218"/>
    <mergeCell ref="A219:K219"/>
    <mergeCell ref="A220:K220"/>
    <mergeCell ref="A223:A224"/>
    <mergeCell ref="B223:B224"/>
    <mergeCell ref="A194:K194"/>
    <mergeCell ref="A195:K195"/>
    <mergeCell ref="A198:A199"/>
    <mergeCell ref="B198:B199"/>
    <mergeCell ref="A212:B212"/>
    <mergeCell ref="A213:B213"/>
    <mergeCell ref="A247:A248"/>
    <mergeCell ref="B247:B248"/>
    <mergeCell ref="A261:B261"/>
    <mergeCell ref="A262:B262"/>
    <mergeCell ref="A263:B263"/>
    <mergeCell ref="A267:K267"/>
    <mergeCell ref="A237:B237"/>
    <mergeCell ref="A238:B238"/>
    <mergeCell ref="A239:B239"/>
    <mergeCell ref="A243:K243"/>
    <mergeCell ref="A244:K244"/>
    <mergeCell ref="A245:K245"/>
    <mergeCell ref="A287:B287"/>
    <mergeCell ref="A291:K291"/>
    <mergeCell ref="A292:K292"/>
    <mergeCell ref="A293:K293"/>
    <mergeCell ref="A295:A296"/>
    <mergeCell ref="B295:B296"/>
    <mergeCell ref="A268:K268"/>
    <mergeCell ref="A269:K269"/>
    <mergeCell ref="A271:A272"/>
    <mergeCell ref="B271:B272"/>
    <mergeCell ref="A285:B285"/>
    <mergeCell ref="A286:B286"/>
    <mergeCell ref="A320:A321"/>
    <mergeCell ref="B320:B321"/>
    <mergeCell ref="A334:B334"/>
    <mergeCell ref="A335:B335"/>
    <mergeCell ref="A336:B336"/>
    <mergeCell ref="A315:K315"/>
    <mergeCell ref="A309:B309"/>
    <mergeCell ref="A310:B310"/>
    <mergeCell ref="A311:B311"/>
    <mergeCell ref="A316:K316"/>
    <mergeCell ref="A317:K317"/>
    <mergeCell ref="A358:B358"/>
    <mergeCell ref="A359:B359"/>
    <mergeCell ref="A360:B360"/>
    <mergeCell ref="A364:K364"/>
    <mergeCell ref="A365:K365"/>
    <mergeCell ref="A366:K366"/>
    <mergeCell ref="A340:K340"/>
    <mergeCell ref="A341:K341"/>
    <mergeCell ref="A342:K342"/>
    <mergeCell ref="A344:A345"/>
    <mergeCell ref="B344:B345"/>
    <mergeCell ref="A389:K389"/>
    <mergeCell ref="A390:K390"/>
    <mergeCell ref="A392:A393"/>
    <mergeCell ref="B392:B393"/>
    <mergeCell ref="A406:B406"/>
    <mergeCell ref="A368:A369"/>
    <mergeCell ref="B368:B369"/>
    <mergeCell ref="A382:B382"/>
    <mergeCell ref="A383:B383"/>
    <mergeCell ref="A384:B384"/>
    <mergeCell ref="A388:K388"/>
    <mergeCell ref="A416:A417"/>
    <mergeCell ref="B416:B417"/>
    <mergeCell ref="A430:B430"/>
    <mergeCell ref="A431:B431"/>
    <mergeCell ref="A432:B432"/>
    <mergeCell ref="A436:K436"/>
    <mergeCell ref="A407:B407"/>
    <mergeCell ref="A408:B408"/>
    <mergeCell ref="A412:K412"/>
    <mergeCell ref="A413:K413"/>
    <mergeCell ref="A414:K414"/>
    <mergeCell ref="A456:B456"/>
    <mergeCell ref="A460:K460"/>
    <mergeCell ref="A461:K461"/>
    <mergeCell ref="A462:K462"/>
    <mergeCell ref="A464:A465"/>
    <mergeCell ref="B464:B465"/>
    <mergeCell ref="A437:K437"/>
    <mergeCell ref="A438:K438"/>
    <mergeCell ref="A440:A441"/>
    <mergeCell ref="B440:B441"/>
    <mergeCell ref="A454:B454"/>
    <mergeCell ref="A455:B455"/>
    <mergeCell ref="A486:K486"/>
    <mergeCell ref="A488:A489"/>
    <mergeCell ref="B488:B489"/>
    <mergeCell ref="A502:B502"/>
    <mergeCell ref="A503:B503"/>
    <mergeCell ref="A504:B504"/>
    <mergeCell ref="A478:B478"/>
    <mergeCell ref="A479:B479"/>
    <mergeCell ref="A480:B480"/>
    <mergeCell ref="A484:K484"/>
    <mergeCell ref="A485:K485"/>
    <mergeCell ref="A527:B527"/>
    <mergeCell ref="A528:B528"/>
    <mergeCell ref="A508:K508"/>
    <mergeCell ref="A532:K532"/>
    <mergeCell ref="A533:K533"/>
    <mergeCell ref="A534:K534"/>
    <mergeCell ref="A509:K509"/>
    <mergeCell ref="A510:K510"/>
    <mergeCell ref="A512:A513"/>
    <mergeCell ref="B512:B513"/>
    <mergeCell ref="A526:B526"/>
    <mergeCell ref="A557:K557"/>
    <mergeCell ref="A559:A560"/>
    <mergeCell ref="B559:B560"/>
    <mergeCell ref="A573:B573"/>
    <mergeCell ref="A574:B574"/>
    <mergeCell ref="A575:B575"/>
    <mergeCell ref="A549:B549"/>
    <mergeCell ref="A550:B550"/>
    <mergeCell ref="A551:B551"/>
    <mergeCell ref="A555:K555"/>
    <mergeCell ref="A556:K556"/>
    <mergeCell ref="A598:B598"/>
    <mergeCell ref="A599:B599"/>
    <mergeCell ref="A603:K603"/>
    <mergeCell ref="A604:K604"/>
    <mergeCell ref="A605:K605"/>
    <mergeCell ref="A579:K579"/>
    <mergeCell ref="A580:K580"/>
    <mergeCell ref="A581:K581"/>
    <mergeCell ref="A583:A584"/>
    <mergeCell ref="B583:B584"/>
    <mergeCell ref="A597:B597"/>
    <mergeCell ref="A629:K629"/>
    <mergeCell ref="A630:K630"/>
    <mergeCell ref="A632:A633"/>
    <mergeCell ref="B632:B633"/>
    <mergeCell ref="A646:B646"/>
    <mergeCell ref="A608:A609"/>
    <mergeCell ref="B608:B609"/>
    <mergeCell ref="A622:B622"/>
    <mergeCell ref="A623:B623"/>
    <mergeCell ref="A624:B624"/>
    <mergeCell ref="A628:K628"/>
    <mergeCell ref="A656:A657"/>
    <mergeCell ref="B656:B657"/>
    <mergeCell ref="A670:B670"/>
    <mergeCell ref="A671:B671"/>
    <mergeCell ref="A672:B672"/>
    <mergeCell ref="A676:K676"/>
    <mergeCell ref="A647:B647"/>
    <mergeCell ref="A648:B648"/>
    <mergeCell ref="A652:K652"/>
    <mergeCell ref="A653:K653"/>
    <mergeCell ref="A654:K654"/>
    <mergeCell ref="A695:B695"/>
    <mergeCell ref="A696:B696"/>
    <mergeCell ref="A700:K700"/>
    <mergeCell ref="A701:K701"/>
    <mergeCell ref="A702:K702"/>
    <mergeCell ref="A677:K677"/>
    <mergeCell ref="A678:K678"/>
    <mergeCell ref="A680:A681"/>
    <mergeCell ref="B680:B681"/>
    <mergeCell ref="A694:B694"/>
    <mergeCell ref="A725:K725"/>
    <mergeCell ref="A726:K726"/>
    <mergeCell ref="A728:A729"/>
    <mergeCell ref="B728:B729"/>
    <mergeCell ref="A742:B742"/>
    <mergeCell ref="A743:B743"/>
    <mergeCell ref="A704:A705"/>
    <mergeCell ref="B704:B705"/>
    <mergeCell ref="A718:B718"/>
    <mergeCell ref="A719:B719"/>
    <mergeCell ref="A720:B720"/>
    <mergeCell ref="A724:K724"/>
    <mergeCell ref="A766:B766"/>
    <mergeCell ref="A767:B767"/>
    <mergeCell ref="A768:B768"/>
    <mergeCell ref="A773:K773"/>
    <mergeCell ref="A776:A777"/>
    <mergeCell ref="B776:B777"/>
    <mergeCell ref="A744:B744"/>
    <mergeCell ref="A748:K748"/>
    <mergeCell ref="A749:K749"/>
    <mergeCell ref="A750:K750"/>
    <mergeCell ref="A752:A753"/>
    <mergeCell ref="B752:B753"/>
    <mergeCell ref="A800:A801"/>
    <mergeCell ref="B800:B801"/>
    <mergeCell ref="A814:B814"/>
    <mergeCell ref="A815:B815"/>
    <mergeCell ref="A816:B816"/>
    <mergeCell ref="A820:K820"/>
    <mergeCell ref="A790:B790"/>
    <mergeCell ref="A791:B791"/>
    <mergeCell ref="A792:B792"/>
    <mergeCell ref="A796:K796"/>
    <mergeCell ref="A797:K797"/>
    <mergeCell ref="A798:K798"/>
    <mergeCell ref="A840:B840"/>
    <mergeCell ref="A844:K844"/>
    <mergeCell ref="A845:K845"/>
    <mergeCell ref="A846:K846"/>
    <mergeCell ref="A848:A849"/>
    <mergeCell ref="B848:B849"/>
    <mergeCell ref="A821:K821"/>
    <mergeCell ref="A822:K822"/>
    <mergeCell ref="A824:A825"/>
    <mergeCell ref="B824:B825"/>
    <mergeCell ref="A838:B838"/>
    <mergeCell ref="A839:B839"/>
    <mergeCell ref="A870:K870"/>
    <mergeCell ref="A872:A873"/>
    <mergeCell ref="B872:B873"/>
    <mergeCell ref="A886:B886"/>
    <mergeCell ref="A887:B887"/>
    <mergeCell ref="A888:B888"/>
    <mergeCell ref="A862:B862"/>
    <mergeCell ref="A863:B863"/>
    <mergeCell ref="A864:B864"/>
    <mergeCell ref="A868:K868"/>
    <mergeCell ref="A869:K869"/>
    <mergeCell ref="A910:B910"/>
    <mergeCell ref="A911:B911"/>
    <mergeCell ref="A912:B912"/>
    <mergeCell ref="A916:K916"/>
    <mergeCell ref="A917:K917"/>
    <mergeCell ref="A918:K918"/>
    <mergeCell ref="A892:K892"/>
    <mergeCell ref="A893:K893"/>
    <mergeCell ref="A894:K894"/>
    <mergeCell ref="A896:A897"/>
    <mergeCell ref="B896:B897"/>
    <mergeCell ref="A956:B956"/>
    <mergeCell ref="A957:B957"/>
    <mergeCell ref="A958:B958"/>
    <mergeCell ref="A962:K962"/>
    <mergeCell ref="A963:K963"/>
    <mergeCell ref="A964:K964"/>
    <mergeCell ref="A933:B933"/>
    <mergeCell ref="A934:B934"/>
    <mergeCell ref="A935:B935"/>
    <mergeCell ref="A939:K939"/>
    <mergeCell ref="A940:K940"/>
    <mergeCell ref="A941:K941"/>
    <mergeCell ref="A987:K987"/>
    <mergeCell ref="A988:K988"/>
    <mergeCell ref="A990:A991"/>
    <mergeCell ref="B990:B991"/>
    <mergeCell ref="A1004:B1004"/>
    <mergeCell ref="A1005:B1005"/>
    <mergeCell ref="A966:A967"/>
    <mergeCell ref="B966:B967"/>
    <mergeCell ref="A980:B980"/>
    <mergeCell ref="A981:B981"/>
    <mergeCell ref="A982:B982"/>
    <mergeCell ref="A986:K986"/>
    <mergeCell ref="A1028:B1028"/>
    <mergeCell ref="A1029:B1029"/>
    <mergeCell ref="A1030:B1030"/>
    <mergeCell ref="A1034:K1034"/>
    <mergeCell ref="A1035:K1035"/>
    <mergeCell ref="A1036:K1036"/>
    <mergeCell ref="A1006:B1006"/>
    <mergeCell ref="A1010:K1010"/>
    <mergeCell ref="A1011:K1011"/>
    <mergeCell ref="A1012:K1012"/>
    <mergeCell ref="A1014:A1015"/>
    <mergeCell ref="B1014:B1015"/>
    <mergeCell ref="A1059:K1059"/>
    <mergeCell ref="A1060:K1060"/>
    <mergeCell ref="A1062:A1063"/>
    <mergeCell ref="B1062:B1063"/>
    <mergeCell ref="A1076:B1076"/>
    <mergeCell ref="A1038:A1039"/>
    <mergeCell ref="B1038:B1039"/>
    <mergeCell ref="A1052:B1052"/>
    <mergeCell ref="A1053:B1053"/>
    <mergeCell ref="A1054:B1054"/>
    <mergeCell ref="A1058:K1058"/>
    <mergeCell ref="A1100:B1100"/>
    <mergeCell ref="A1101:B1101"/>
    <mergeCell ref="A1102:B1102"/>
    <mergeCell ref="A1106:K1106"/>
    <mergeCell ref="A1107:K1107"/>
    <mergeCell ref="A1108:K1108"/>
    <mergeCell ref="A1077:B1077"/>
    <mergeCell ref="A1078:B1078"/>
    <mergeCell ref="A1082:K1082"/>
    <mergeCell ref="A1083:K1083"/>
    <mergeCell ref="A1084:K1084"/>
    <mergeCell ref="A1086:A1087"/>
    <mergeCell ref="B1086:B1087"/>
    <mergeCell ref="A1154:B1154"/>
    <mergeCell ref="A1135:K1135"/>
    <mergeCell ref="A1136:K1136"/>
    <mergeCell ref="A1138:A1139"/>
    <mergeCell ref="B1138:B1139"/>
    <mergeCell ref="A1152:B1152"/>
    <mergeCell ref="A1153:B1153"/>
    <mergeCell ref="A1110:A1111"/>
    <mergeCell ref="B1110:B1111"/>
    <mergeCell ref="A1124:B1124"/>
    <mergeCell ref="A1125:B1125"/>
    <mergeCell ref="A1126:B1126"/>
    <mergeCell ref="A1134:K1134"/>
  </mergeCells>
  <pageMargins left="0.70866141732283472" right="0.70866141732283472" top="0.74803149606299213" bottom="0.74803149606299213" header="0.31496062992125984" footer="0.31496062992125984"/>
  <pageSetup paperSize="258" orientation="landscape" horizontalDpi="4294967293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2021-02-11T02:06:14Z</dcterms:created>
  <dcterms:modified xsi:type="dcterms:W3CDTF">2021-05-04T06:09:16Z</dcterms:modified>
</cp:coreProperties>
</file>